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My Documents\Financial\Majenda\"/>
    </mc:Choice>
  </mc:AlternateContent>
  <bookViews>
    <workbookView xWindow="-15" yWindow="-15" windowWidth="14400" windowHeight="13440"/>
  </bookViews>
  <sheets>
    <sheet name="Summary" sheetId="4" r:id="rId1"/>
    <sheet name="DutyLog" sheetId="1" r:id="rId2"/>
    <sheet name="MealTimes" sheetId="5" r:id="rId3"/>
    <sheet name="TD_OS_Amounts" sheetId="14" r:id="rId4"/>
    <sheet name="CurrencySum" sheetId="12" r:id="rId5"/>
    <sheet name="RBAExch" sheetId="13" r:id="rId6"/>
  </sheets>
  <definedNames>
    <definedName name="_xlnm._FilterDatabase" localSheetId="1" hidden="1">DutyLog!$A$2:$Z$371</definedName>
    <definedName name="ATO_Allowances">DutyLog!$Z$371</definedName>
    <definedName name="ATO_Lower">Summary!$E$21</definedName>
    <definedName name="ATO_Upper">Summary!$E$22</definedName>
    <definedName name="ATOLower_List">#REF!</definedName>
    <definedName name="ATOMid_List">#REF!</definedName>
    <definedName name="ATOUpper_List">#REF!</definedName>
    <definedName name="Brekky_Start">MealTimes!$B$3</definedName>
    <definedName name="Brekky_Stop">MealTimes!$C$3</definedName>
    <definedName name="Dinner_Start">MealTimes!$B$5</definedName>
    <definedName name="Dinner_Stop">MealTimes!$C$5</definedName>
    <definedName name="GrossSalary">Summary!$F$10</definedName>
    <definedName name="Lunch_Start">MealTimes!$B$4</definedName>
    <definedName name="Lunch_Stop">MealTimes!$C$4</definedName>
    <definedName name="OS_StnAllow">Summary!$S$3:$Y$25</definedName>
    <definedName name="OS_TD_Allow">TD_OS_Amounts!$D$4:$M$9</definedName>
    <definedName name="OS_TD_Stations">TD_OS_Amounts!$A$3:$B$12</definedName>
    <definedName name="OZ_StnAllow">Summary!$R$3:$Y$25</definedName>
    <definedName name="OZ_TD_Allow">TD_OS_Amounts!$D$13:$V$25</definedName>
    <definedName name="OZ_TD_Stations">TD_OS_Amounts!$D$13:$D$25</definedName>
    <definedName name="PayRollReportAllow">Summary!$F$12</definedName>
    <definedName name="_xlnm.Print_Area" localSheetId="1">DutyLog!$A$2:$Z$371</definedName>
    <definedName name="RBA_Curr_Exch">RBAExch!$A$11:$O$262</definedName>
    <definedName name="RBA_Currencies">CurrencySum!$AA$3:$AN$3</definedName>
    <definedName name="RBA_Stations">RBAExch!$B$9:$O$10</definedName>
    <definedName name="SalaryChoice">Summary!$G$10</definedName>
    <definedName name="StartDate">Summary!$F$24</definedName>
    <definedName name="Stations">TD_OS_Amounts!$B$16:$B$38</definedName>
    <definedName name="StationsConversion">CurrencySum!$A$2:$X$372</definedName>
    <definedName name="StationsCurrency">CurrencySum!$B$2:$X$4</definedName>
    <definedName name="TaxRate">Summary!$F$17</definedName>
    <definedName name="Ttl_V_Allowances">Summary!$B$30</definedName>
    <definedName name="Ttl_V_Hotel">Summary!#REF!</definedName>
    <definedName name="Ttl_V_Payslip">Summary!$B$29</definedName>
    <definedName name="V_Cash_Allow_Paid">DutyLog!$L$371</definedName>
    <definedName name="V_Exch_Rates">CurrencySum!$A$5:$X$372</definedName>
  </definedNames>
  <calcPr calcId="152511"/>
  <pivotCaches>
    <pivotCache cacheId="0" r:id="rId7"/>
  </pivotCaches>
</workbook>
</file>

<file path=xl/calcChain.xml><?xml version="1.0" encoding="utf-8"?>
<calcChain xmlns="http://schemas.openxmlformats.org/spreadsheetml/2006/main">
  <c r="D9" i="4" l="1"/>
  <c r="O10" i="13"/>
  <c r="N10" i="13"/>
  <c r="M10" i="13"/>
  <c r="L10" i="13"/>
  <c r="K10" i="13"/>
  <c r="J10" i="13"/>
  <c r="I10" i="13"/>
  <c r="H10" i="13"/>
  <c r="G10" i="13"/>
  <c r="F10" i="13"/>
  <c r="E10" i="13"/>
  <c r="D10" i="13"/>
  <c r="C10" i="13"/>
  <c r="B10" i="13"/>
  <c r="AB3" i="12"/>
  <c r="AC3" i="12"/>
  <c r="AD3" i="12"/>
  <c r="AE3" i="12"/>
  <c r="AF3" i="12"/>
  <c r="AG3" i="12"/>
  <c r="AH3" i="12"/>
  <c r="AI3" i="12"/>
  <c r="AJ3" i="12"/>
  <c r="AK3" i="12"/>
  <c r="AL3" i="12"/>
  <c r="AM3" i="12"/>
  <c r="AN3" i="12"/>
  <c r="B5" i="12" l="1"/>
  <c r="E5" i="12"/>
  <c r="F5" i="12"/>
  <c r="G5" i="12"/>
  <c r="I5" i="12"/>
  <c r="L5" i="12"/>
  <c r="M5" i="12"/>
  <c r="P5" i="12"/>
  <c r="B6" i="12"/>
  <c r="E6" i="12"/>
  <c r="F6" i="12"/>
  <c r="G6" i="12"/>
  <c r="I6" i="12"/>
  <c r="L6" i="12"/>
  <c r="M6" i="12"/>
  <c r="P6" i="12"/>
  <c r="B7" i="12"/>
  <c r="E7" i="12"/>
  <c r="F7" i="12"/>
  <c r="G7" i="12"/>
  <c r="I7" i="12"/>
  <c r="L7" i="12"/>
  <c r="M7" i="12"/>
  <c r="P7" i="12"/>
  <c r="B8" i="12"/>
  <c r="E8" i="12"/>
  <c r="F8" i="12"/>
  <c r="G8" i="12"/>
  <c r="I8" i="12"/>
  <c r="L8" i="12"/>
  <c r="M8" i="12"/>
  <c r="P8" i="12"/>
  <c r="B9" i="12"/>
  <c r="E9" i="12"/>
  <c r="F9" i="12"/>
  <c r="G9" i="12"/>
  <c r="I9" i="12"/>
  <c r="L9" i="12"/>
  <c r="M9" i="12"/>
  <c r="P9" i="12"/>
  <c r="B10" i="12"/>
  <c r="E10" i="12"/>
  <c r="F10" i="12"/>
  <c r="G10" i="12"/>
  <c r="I10" i="12"/>
  <c r="L10" i="12"/>
  <c r="M10" i="12"/>
  <c r="P10" i="12"/>
  <c r="B11" i="12"/>
  <c r="E11" i="12"/>
  <c r="F11" i="12"/>
  <c r="G11" i="12"/>
  <c r="I11" i="12"/>
  <c r="L11" i="12"/>
  <c r="M11" i="12"/>
  <c r="P11" i="12"/>
  <c r="B12" i="12"/>
  <c r="E12" i="12"/>
  <c r="F12" i="12"/>
  <c r="G12" i="12"/>
  <c r="I12" i="12"/>
  <c r="L12" i="12"/>
  <c r="M12" i="12"/>
  <c r="P12" i="12"/>
  <c r="B13" i="12"/>
  <c r="E13" i="12"/>
  <c r="F13" i="12"/>
  <c r="G13" i="12"/>
  <c r="I13" i="12"/>
  <c r="L13" i="12"/>
  <c r="M13" i="12"/>
  <c r="P13" i="12"/>
  <c r="B14" i="12"/>
  <c r="E14" i="12"/>
  <c r="F14" i="12"/>
  <c r="G14" i="12"/>
  <c r="I14" i="12"/>
  <c r="L14" i="12"/>
  <c r="M14" i="12"/>
  <c r="P14" i="12"/>
  <c r="B15" i="12"/>
  <c r="E15" i="12"/>
  <c r="F15" i="12"/>
  <c r="G15" i="12"/>
  <c r="I15" i="12"/>
  <c r="L15" i="12"/>
  <c r="M15" i="12"/>
  <c r="P15" i="12"/>
  <c r="B16" i="12"/>
  <c r="E16" i="12"/>
  <c r="F16" i="12"/>
  <c r="G16" i="12"/>
  <c r="I16" i="12"/>
  <c r="L16" i="12"/>
  <c r="M16" i="12"/>
  <c r="P16" i="12"/>
  <c r="B17" i="12"/>
  <c r="E17" i="12"/>
  <c r="F17" i="12"/>
  <c r="G17" i="12"/>
  <c r="I17" i="12"/>
  <c r="L17" i="12"/>
  <c r="M17" i="12"/>
  <c r="P17" i="12"/>
  <c r="B18" i="12"/>
  <c r="E18" i="12"/>
  <c r="F18" i="12"/>
  <c r="G18" i="12"/>
  <c r="I18" i="12"/>
  <c r="L18" i="12"/>
  <c r="M18" i="12"/>
  <c r="P18" i="12"/>
  <c r="B19" i="12"/>
  <c r="E19" i="12"/>
  <c r="F19" i="12"/>
  <c r="G19" i="12"/>
  <c r="I19" i="12"/>
  <c r="L19" i="12"/>
  <c r="M19" i="12"/>
  <c r="P19" i="12"/>
  <c r="B20" i="12"/>
  <c r="E20" i="12"/>
  <c r="F20" i="12"/>
  <c r="G20" i="12"/>
  <c r="I20" i="12"/>
  <c r="L20" i="12"/>
  <c r="M20" i="12"/>
  <c r="P20" i="12"/>
  <c r="B21" i="12"/>
  <c r="E21" i="12"/>
  <c r="F21" i="12"/>
  <c r="G21" i="12"/>
  <c r="I21" i="12"/>
  <c r="L21" i="12"/>
  <c r="M21" i="12"/>
  <c r="P21" i="12"/>
  <c r="B22" i="12"/>
  <c r="E22" i="12"/>
  <c r="F22" i="12"/>
  <c r="G22" i="12"/>
  <c r="I22" i="12"/>
  <c r="L22" i="12"/>
  <c r="M22" i="12"/>
  <c r="P22" i="12"/>
  <c r="B23" i="12"/>
  <c r="E23" i="12"/>
  <c r="F23" i="12"/>
  <c r="G23" i="12"/>
  <c r="I23" i="12"/>
  <c r="L23" i="12"/>
  <c r="M23" i="12"/>
  <c r="P23" i="12"/>
  <c r="B24" i="12"/>
  <c r="E24" i="12"/>
  <c r="F24" i="12"/>
  <c r="G24" i="12"/>
  <c r="I24" i="12"/>
  <c r="L24" i="12"/>
  <c r="M24" i="12"/>
  <c r="P24" i="12"/>
  <c r="B25" i="12"/>
  <c r="E25" i="12"/>
  <c r="F25" i="12"/>
  <c r="G25" i="12"/>
  <c r="I25" i="12"/>
  <c r="L25" i="12"/>
  <c r="M25" i="12"/>
  <c r="P25" i="12"/>
  <c r="B26" i="12"/>
  <c r="E26" i="12"/>
  <c r="F26" i="12"/>
  <c r="G26" i="12"/>
  <c r="I26" i="12"/>
  <c r="L26" i="12"/>
  <c r="M26" i="12"/>
  <c r="P26" i="12"/>
  <c r="B27" i="12"/>
  <c r="E27" i="12"/>
  <c r="F27" i="12"/>
  <c r="G27" i="12"/>
  <c r="I27" i="12"/>
  <c r="L27" i="12"/>
  <c r="M27" i="12"/>
  <c r="P27" i="12"/>
  <c r="B28" i="12"/>
  <c r="E28" i="12"/>
  <c r="F28" i="12"/>
  <c r="G28" i="12"/>
  <c r="I28" i="12"/>
  <c r="L28" i="12"/>
  <c r="M28" i="12"/>
  <c r="P28" i="12"/>
  <c r="B29" i="12"/>
  <c r="E29" i="12"/>
  <c r="F29" i="12"/>
  <c r="G29" i="12"/>
  <c r="I29" i="12"/>
  <c r="L29" i="12"/>
  <c r="M29" i="12"/>
  <c r="P29" i="12"/>
  <c r="B30" i="12"/>
  <c r="E30" i="12"/>
  <c r="F30" i="12"/>
  <c r="G30" i="12"/>
  <c r="I30" i="12"/>
  <c r="L30" i="12"/>
  <c r="M30" i="12"/>
  <c r="P30" i="12"/>
  <c r="B31" i="12"/>
  <c r="E31" i="12"/>
  <c r="F31" i="12"/>
  <c r="G31" i="12"/>
  <c r="I31" i="12"/>
  <c r="L31" i="12"/>
  <c r="M31" i="12"/>
  <c r="P31" i="12"/>
  <c r="B32" i="12"/>
  <c r="E32" i="12"/>
  <c r="F32" i="12"/>
  <c r="G32" i="12"/>
  <c r="I32" i="12"/>
  <c r="L32" i="12"/>
  <c r="M32" i="12"/>
  <c r="P32" i="12"/>
  <c r="B33" i="12"/>
  <c r="E33" i="12"/>
  <c r="F33" i="12"/>
  <c r="G33" i="12"/>
  <c r="I33" i="12"/>
  <c r="L33" i="12"/>
  <c r="M33" i="12"/>
  <c r="P33" i="12"/>
  <c r="B34" i="12"/>
  <c r="E34" i="12"/>
  <c r="F34" i="12"/>
  <c r="G34" i="12"/>
  <c r="I34" i="12"/>
  <c r="L34" i="12"/>
  <c r="M34" i="12"/>
  <c r="P34" i="12"/>
  <c r="B35" i="12"/>
  <c r="E35" i="12"/>
  <c r="F35" i="12"/>
  <c r="G35" i="12"/>
  <c r="I35" i="12"/>
  <c r="L35" i="12"/>
  <c r="M35" i="12"/>
  <c r="P35" i="12"/>
  <c r="B36" i="12"/>
  <c r="E36" i="12"/>
  <c r="F36" i="12"/>
  <c r="G36" i="12"/>
  <c r="I36" i="12"/>
  <c r="L36" i="12"/>
  <c r="M36" i="12"/>
  <c r="P36" i="12"/>
  <c r="B37" i="12"/>
  <c r="E37" i="12"/>
  <c r="F37" i="12"/>
  <c r="G37" i="12"/>
  <c r="I37" i="12"/>
  <c r="L37" i="12"/>
  <c r="M37" i="12"/>
  <c r="P37" i="12"/>
  <c r="B38" i="12"/>
  <c r="E38" i="12"/>
  <c r="F38" i="12"/>
  <c r="G38" i="12"/>
  <c r="I38" i="12"/>
  <c r="L38" i="12"/>
  <c r="M38" i="12"/>
  <c r="P38" i="12"/>
  <c r="B39" i="12"/>
  <c r="E39" i="12"/>
  <c r="F39" i="12"/>
  <c r="G39" i="12"/>
  <c r="I39" i="12"/>
  <c r="L39" i="12"/>
  <c r="M39" i="12"/>
  <c r="P39" i="12"/>
  <c r="B40" i="12"/>
  <c r="E40" i="12"/>
  <c r="F40" i="12"/>
  <c r="G40" i="12"/>
  <c r="I40" i="12"/>
  <c r="L40" i="12"/>
  <c r="M40" i="12"/>
  <c r="P40" i="12"/>
  <c r="B41" i="12"/>
  <c r="E41" i="12"/>
  <c r="F41" i="12"/>
  <c r="G41" i="12"/>
  <c r="I41" i="12"/>
  <c r="L41" i="12"/>
  <c r="M41" i="12"/>
  <c r="P41" i="12"/>
  <c r="B42" i="12"/>
  <c r="E42" i="12"/>
  <c r="F42" i="12"/>
  <c r="G42" i="12"/>
  <c r="I42" i="12"/>
  <c r="L42" i="12"/>
  <c r="M42" i="12"/>
  <c r="P42" i="12"/>
  <c r="B43" i="12"/>
  <c r="E43" i="12"/>
  <c r="F43" i="12"/>
  <c r="G43" i="12"/>
  <c r="I43" i="12"/>
  <c r="L43" i="12"/>
  <c r="M43" i="12"/>
  <c r="P43" i="12"/>
  <c r="B44" i="12"/>
  <c r="E44" i="12"/>
  <c r="F44" i="12"/>
  <c r="G44" i="12"/>
  <c r="I44" i="12"/>
  <c r="L44" i="12"/>
  <c r="M44" i="12"/>
  <c r="P44" i="12"/>
  <c r="B45" i="12"/>
  <c r="E45" i="12"/>
  <c r="F45" i="12"/>
  <c r="G45" i="12"/>
  <c r="I45" i="12"/>
  <c r="L45" i="12"/>
  <c r="M45" i="12"/>
  <c r="P45" i="12"/>
  <c r="B46" i="12"/>
  <c r="E46" i="12"/>
  <c r="F46" i="12"/>
  <c r="G46" i="12"/>
  <c r="I46" i="12"/>
  <c r="L46" i="12"/>
  <c r="M46" i="12"/>
  <c r="P46" i="12"/>
  <c r="B47" i="12"/>
  <c r="E47" i="12"/>
  <c r="F47" i="12"/>
  <c r="G47" i="12"/>
  <c r="I47" i="12"/>
  <c r="L47" i="12"/>
  <c r="M47" i="12"/>
  <c r="P47" i="12"/>
  <c r="B48" i="12"/>
  <c r="E48" i="12"/>
  <c r="F48" i="12"/>
  <c r="G48" i="12"/>
  <c r="I48" i="12"/>
  <c r="L48" i="12"/>
  <c r="M48" i="12"/>
  <c r="P48" i="12"/>
  <c r="B49" i="12"/>
  <c r="E49" i="12"/>
  <c r="F49" i="12"/>
  <c r="G49" i="12"/>
  <c r="I49" i="12"/>
  <c r="L49" i="12"/>
  <c r="M49" i="12"/>
  <c r="P49" i="12"/>
  <c r="B50" i="12"/>
  <c r="E50" i="12"/>
  <c r="F50" i="12"/>
  <c r="G50" i="12"/>
  <c r="I50" i="12"/>
  <c r="L50" i="12"/>
  <c r="M50" i="12"/>
  <c r="P50" i="12"/>
  <c r="B51" i="12"/>
  <c r="E51" i="12"/>
  <c r="F51" i="12"/>
  <c r="G51" i="12"/>
  <c r="I51" i="12"/>
  <c r="L51" i="12"/>
  <c r="M51" i="12"/>
  <c r="P51" i="12"/>
  <c r="B52" i="12"/>
  <c r="E52" i="12"/>
  <c r="F52" i="12"/>
  <c r="G52" i="12"/>
  <c r="I52" i="12"/>
  <c r="L52" i="12"/>
  <c r="M52" i="12"/>
  <c r="P52" i="12"/>
  <c r="B53" i="12"/>
  <c r="E53" i="12"/>
  <c r="F53" i="12"/>
  <c r="G53" i="12"/>
  <c r="I53" i="12"/>
  <c r="L53" i="12"/>
  <c r="M53" i="12"/>
  <c r="P53" i="12"/>
  <c r="B54" i="12"/>
  <c r="E54" i="12"/>
  <c r="F54" i="12"/>
  <c r="G54" i="12"/>
  <c r="I54" i="12"/>
  <c r="L54" i="12"/>
  <c r="M54" i="12"/>
  <c r="P54" i="12"/>
  <c r="B55" i="12"/>
  <c r="E55" i="12"/>
  <c r="F55" i="12"/>
  <c r="G55" i="12"/>
  <c r="I55" i="12"/>
  <c r="L55" i="12"/>
  <c r="M55" i="12"/>
  <c r="P55" i="12"/>
  <c r="B56" i="12"/>
  <c r="E56" i="12"/>
  <c r="F56" i="12"/>
  <c r="G56" i="12"/>
  <c r="I56" i="12"/>
  <c r="L56" i="12"/>
  <c r="M56" i="12"/>
  <c r="P56" i="12"/>
  <c r="B57" i="12"/>
  <c r="E57" i="12"/>
  <c r="F57" i="12"/>
  <c r="G57" i="12"/>
  <c r="I57" i="12"/>
  <c r="L57" i="12"/>
  <c r="M57" i="12"/>
  <c r="P57" i="12"/>
  <c r="B58" i="12"/>
  <c r="E58" i="12"/>
  <c r="F58" i="12"/>
  <c r="G58" i="12"/>
  <c r="I58" i="12"/>
  <c r="L58" i="12"/>
  <c r="M58" i="12"/>
  <c r="P58" i="12"/>
  <c r="B59" i="12"/>
  <c r="E59" i="12"/>
  <c r="F59" i="12"/>
  <c r="G59" i="12"/>
  <c r="I59" i="12"/>
  <c r="L59" i="12"/>
  <c r="M59" i="12"/>
  <c r="P59" i="12"/>
  <c r="B60" i="12"/>
  <c r="E60" i="12"/>
  <c r="F60" i="12"/>
  <c r="G60" i="12"/>
  <c r="I60" i="12"/>
  <c r="L60" i="12"/>
  <c r="M60" i="12"/>
  <c r="P60" i="12"/>
  <c r="B61" i="12"/>
  <c r="E61" i="12"/>
  <c r="F61" i="12"/>
  <c r="G61" i="12"/>
  <c r="I61" i="12"/>
  <c r="L61" i="12"/>
  <c r="M61" i="12"/>
  <c r="P61" i="12"/>
  <c r="B62" i="12"/>
  <c r="E62" i="12"/>
  <c r="F62" i="12"/>
  <c r="G62" i="12"/>
  <c r="I62" i="12"/>
  <c r="L62" i="12"/>
  <c r="M62" i="12"/>
  <c r="P62" i="12"/>
  <c r="B63" i="12"/>
  <c r="E63" i="12"/>
  <c r="F63" i="12"/>
  <c r="G63" i="12"/>
  <c r="I63" i="12"/>
  <c r="L63" i="12"/>
  <c r="M63" i="12"/>
  <c r="P63" i="12"/>
  <c r="B64" i="12"/>
  <c r="E64" i="12"/>
  <c r="F64" i="12"/>
  <c r="G64" i="12"/>
  <c r="I64" i="12"/>
  <c r="L64" i="12"/>
  <c r="M64" i="12"/>
  <c r="P64" i="12"/>
  <c r="B65" i="12"/>
  <c r="E65" i="12"/>
  <c r="F65" i="12"/>
  <c r="G65" i="12"/>
  <c r="I65" i="12"/>
  <c r="L65" i="12"/>
  <c r="M65" i="12"/>
  <c r="P65" i="12"/>
  <c r="B66" i="12"/>
  <c r="E66" i="12"/>
  <c r="F66" i="12"/>
  <c r="G66" i="12"/>
  <c r="I66" i="12"/>
  <c r="L66" i="12"/>
  <c r="M66" i="12"/>
  <c r="P66" i="12"/>
  <c r="B67" i="12"/>
  <c r="E67" i="12"/>
  <c r="F67" i="12"/>
  <c r="G67" i="12"/>
  <c r="I67" i="12"/>
  <c r="L67" i="12"/>
  <c r="M67" i="12"/>
  <c r="P67" i="12"/>
  <c r="B68" i="12"/>
  <c r="E68" i="12"/>
  <c r="F68" i="12"/>
  <c r="G68" i="12"/>
  <c r="I68" i="12"/>
  <c r="L68" i="12"/>
  <c r="M68" i="12"/>
  <c r="P68" i="12"/>
  <c r="B69" i="12"/>
  <c r="E69" i="12"/>
  <c r="F69" i="12"/>
  <c r="G69" i="12"/>
  <c r="I69" i="12"/>
  <c r="L69" i="12"/>
  <c r="M69" i="12"/>
  <c r="P69" i="12"/>
  <c r="B70" i="12"/>
  <c r="E70" i="12"/>
  <c r="F70" i="12"/>
  <c r="G70" i="12"/>
  <c r="I70" i="12"/>
  <c r="L70" i="12"/>
  <c r="M70" i="12"/>
  <c r="P70" i="12"/>
  <c r="B71" i="12"/>
  <c r="E71" i="12"/>
  <c r="F71" i="12"/>
  <c r="G71" i="12"/>
  <c r="I71" i="12"/>
  <c r="L71" i="12"/>
  <c r="M71" i="12"/>
  <c r="P71" i="12"/>
  <c r="B72" i="12"/>
  <c r="E72" i="12"/>
  <c r="F72" i="12"/>
  <c r="G72" i="12"/>
  <c r="I72" i="12"/>
  <c r="L72" i="12"/>
  <c r="M72" i="12"/>
  <c r="P72" i="12"/>
  <c r="B73" i="12"/>
  <c r="E73" i="12"/>
  <c r="F73" i="12"/>
  <c r="G73" i="12"/>
  <c r="I73" i="12"/>
  <c r="L73" i="12"/>
  <c r="M73" i="12"/>
  <c r="P73" i="12"/>
  <c r="B74" i="12"/>
  <c r="E74" i="12"/>
  <c r="F74" i="12"/>
  <c r="G74" i="12"/>
  <c r="I74" i="12"/>
  <c r="L74" i="12"/>
  <c r="M74" i="12"/>
  <c r="P74" i="12"/>
  <c r="B75" i="12"/>
  <c r="E75" i="12"/>
  <c r="F75" i="12"/>
  <c r="G75" i="12"/>
  <c r="I75" i="12"/>
  <c r="L75" i="12"/>
  <c r="M75" i="12"/>
  <c r="P75" i="12"/>
  <c r="B76" i="12"/>
  <c r="E76" i="12"/>
  <c r="F76" i="12"/>
  <c r="G76" i="12"/>
  <c r="I76" i="12"/>
  <c r="L76" i="12"/>
  <c r="M76" i="12"/>
  <c r="P76" i="12"/>
  <c r="B77" i="12"/>
  <c r="E77" i="12"/>
  <c r="F77" i="12"/>
  <c r="G77" i="12"/>
  <c r="I77" i="12"/>
  <c r="L77" i="12"/>
  <c r="M77" i="12"/>
  <c r="P77" i="12"/>
  <c r="B78" i="12"/>
  <c r="E78" i="12"/>
  <c r="F78" i="12"/>
  <c r="G78" i="12"/>
  <c r="I78" i="12"/>
  <c r="L78" i="12"/>
  <c r="M78" i="12"/>
  <c r="P78" i="12"/>
  <c r="B79" i="12"/>
  <c r="E79" i="12"/>
  <c r="F79" i="12"/>
  <c r="G79" i="12"/>
  <c r="I79" i="12"/>
  <c r="L79" i="12"/>
  <c r="M79" i="12"/>
  <c r="P79" i="12"/>
  <c r="B80" i="12"/>
  <c r="E80" i="12"/>
  <c r="F80" i="12"/>
  <c r="G80" i="12"/>
  <c r="I80" i="12"/>
  <c r="L80" i="12"/>
  <c r="M80" i="12"/>
  <c r="P80" i="12"/>
  <c r="B81" i="12"/>
  <c r="E81" i="12"/>
  <c r="F81" i="12"/>
  <c r="G81" i="12"/>
  <c r="I81" i="12"/>
  <c r="L81" i="12"/>
  <c r="M81" i="12"/>
  <c r="P81" i="12"/>
  <c r="B82" i="12"/>
  <c r="E82" i="12"/>
  <c r="F82" i="12"/>
  <c r="G82" i="12"/>
  <c r="I82" i="12"/>
  <c r="L82" i="12"/>
  <c r="M82" i="12"/>
  <c r="P82" i="12"/>
  <c r="B83" i="12"/>
  <c r="E83" i="12"/>
  <c r="F83" i="12"/>
  <c r="G83" i="12"/>
  <c r="I83" i="12"/>
  <c r="L83" i="12"/>
  <c r="M83" i="12"/>
  <c r="P83" i="12"/>
  <c r="B84" i="12"/>
  <c r="E84" i="12"/>
  <c r="F84" i="12"/>
  <c r="G84" i="12"/>
  <c r="I84" i="12"/>
  <c r="L84" i="12"/>
  <c r="M84" i="12"/>
  <c r="P84" i="12"/>
  <c r="B85" i="12"/>
  <c r="E85" i="12"/>
  <c r="F85" i="12"/>
  <c r="G85" i="12"/>
  <c r="I85" i="12"/>
  <c r="L85" i="12"/>
  <c r="M85" i="12"/>
  <c r="P85" i="12"/>
  <c r="B86" i="12"/>
  <c r="E86" i="12"/>
  <c r="F86" i="12"/>
  <c r="G86" i="12"/>
  <c r="I86" i="12"/>
  <c r="L86" i="12"/>
  <c r="M86" i="12"/>
  <c r="P86" i="12"/>
  <c r="B87" i="12"/>
  <c r="E87" i="12"/>
  <c r="F87" i="12"/>
  <c r="G87" i="12"/>
  <c r="I87" i="12"/>
  <c r="L87" i="12"/>
  <c r="M87" i="12"/>
  <c r="P87" i="12"/>
  <c r="B88" i="12"/>
  <c r="E88" i="12"/>
  <c r="F88" i="12"/>
  <c r="G88" i="12"/>
  <c r="I88" i="12"/>
  <c r="L88" i="12"/>
  <c r="M88" i="12"/>
  <c r="P88" i="12"/>
  <c r="B89" i="12"/>
  <c r="E89" i="12"/>
  <c r="F89" i="12"/>
  <c r="G89" i="12"/>
  <c r="I89" i="12"/>
  <c r="L89" i="12"/>
  <c r="M89" i="12"/>
  <c r="P89" i="12"/>
  <c r="B90" i="12"/>
  <c r="E90" i="12"/>
  <c r="F90" i="12"/>
  <c r="G90" i="12"/>
  <c r="I90" i="12"/>
  <c r="L90" i="12"/>
  <c r="M90" i="12"/>
  <c r="P90" i="12"/>
  <c r="B91" i="12"/>
  <c r="E91" i="12"/>
  <c r="F91" i="12"/>
  <c r="G91" i="12"/>
  <c r="I91" i="12"/>
  <c r="L91" i="12"/>
  <c r="M91" i="12"/>
  <c r="P91" i="12"/>
  <c r="B92" i="12"/>
  <c r="E92" i="12"/>
  <c r="F92" i="12"/>
  <c r="G92" i="12"/>
  <c r="I92" i="12"/>
  <c r="L92" i="12"/>
  <c r="M92" i="12"/>
  <c r="P92" i="12"/>
  <c r="B93" i="12"/>
  <c r="E93" i="12"/>
  <c r="F93" i="12"/>
  <c r="G93" i="12"/>
  <c r="I93" i="12"/>
  <c r="L93" i="12"/>
  <c r="M93" i="12"/>
  <c r="P93" i="12"/>
  <c r="B94" i="12"/>
  <c r="E94" i="12"/>
  <c r="F94" i="12"/>
  <c r="G94" i="12"/>
  <c r="I94" i="12"/>
  <c r="L94" i="12"/>
  <c r="M94" i="12"/>
  <c r="P94" i="12"/>
  <c r="B95" i="12"/>
  <c r="E95" i="12"/>
  <c r="F95" i="12"/>
  <c r="G95" i="12"/>
  <c r="I95" i="12"/>
  <c r="L95" i="12"/>
  <c r="M95" i="12"/>
  <c r="P95" i="12"/>
  <c r="B96" i="12"/>
  <c r="E96" i="12"/>
  <c r="F96" i="12"/>
  <c r="G96" i="12"/>
  <c r="I96" i="12"/>
  <c r="L96" i="12"/>
  <c r="M96" i="12"/>
  <c r="P96" i="12"/>
  <c r="B97" i="12"/>
  <c r="E97" i="12"/>
  <c r="F97" i="12"/>
  <c r="G97" i="12"/>
  <c r="I97" i="12"/>
  <c r="L97" i="12"/>
  <c r="M97" i="12"/>
  <c r="P97" i="12"/>
  <c r="B98" i="12"/>
  <c r="E98" i="12"/>
  <c r="F98" i="12"/>
  <c r="G98" i="12"/>
  <c r="I98" i="12"/>
  <c r="L98" i="12"/>
  <c r="M98" i="12"/>
  <c r="P98" i="12"/>
  <c r="B99" i="12"/>
  <c r="E99" i="12"/>
  <c r="F99" i="12"/>
  <c r="G99" i="12"/>
  <c r="I99" i="12"/>
  <c r="L99" i="12"/>
  <c r="M99" i="12"/>
  <c r="P99" i="12"/>
  <c r="B100" i="12"/>
  <c r="E100" i="12"/>
  <c r="F100" i="12"/>
  <c r="G100" i="12"/>
  <c r="I100" i="12"/>
  <c r="L100" i="12"/>
  <c r="M100" i="12"/>
  <c r="P100" i="12"/>
  <c r="B101" i="12"/>
  <c r="E101" i="12"/>
  <c r="F101" i="12"/>
  <c r="G101" i="12"/>
  <c r="I101" i="12"/>
  <c r="L101" i="12"/>
  <c r="M101" i="12"/>
  <c r="P101" i="12"/>
  <c r="B102" i="12"/>
  <c r="E102" i="12"/>
  <c r="F102" i="12"/>
  <c r="G102" i="12"/>
  <c r="I102" i="12"/>
  <c r="L102" i="12"/>
  <c r="M102" i="12"/>
  <c r="P102" i="12"/>
  <c r="B103" i="12"/>
  <c r="E103" i="12"/>
  <c r="F103" i="12"/>
  <c r="G103" i="12"/>
  <c r="I103" i="12"/>
  <c r="L103" i="12"/>
  <c r="M103" i="12"/>
  <c r="P103" i="12"/>
  <c r="B104" i="12"/>
  <c r="E104" i="12"/>
  <c r="F104" i="12"/>
  <c r="G104" i="12"/>
  <c r="I104" i="12"/>
  <c r="L104" i="12"/>
  <c r="M104" i="12"/>
  <c r="P104" i="12"/>
  <c r="B105" i="12"/>
  <c r="E105" i="12"/>
  <c r="F105" i="12"/>
  <c r="G105" i="12"/>
  <c r="I105" i="12"/>
  <c r="L105" i="12"/>
  <c r="M105" i="12"/>
  <c r="P105" i="12"/>
  <c r="B106" i="12"/>
  <c r="E106" i="12"/>
  <c r="F106" i="12"/>
  <c r="G106" i="12"/>
  <c r="I106" i="12"/>
  <c r="L106" i="12"/>
  <c r="M106" i="12"/>
  <c r="P106" i="12"/>
  <c r="B107" i="12"/>
  <c r="E107" i="12"/>
  <c r="F107" i="12"/>
  <c r="G107" i="12"/>
  <c r="I107" i="12"/>
  <c r="L107" i="12"/>
  <c r="M107" i="12"/>
  <c r="P107" i="12"/>
  <c r="B108" i="12"/>
  <c r="E108" i="12"/>
  <c r="F108" i="12"/>
  <c r="G108" i="12"/>
  <c r="I108" i="12"/>
  <c r="L108" i="12"/>
  <c r="M108" i="12"/>
  <c r="P108" i="12"/>
  <c r="B109" i="12"/>
  <c r="E109" i="12"/>
  <c r="F109" i="12"/>
  <c r="G109" i="12"/>
  <c r="I109" i="12"/>
  <c r="L109" i="12"/>
  <c r="M109" i="12"/>
  <c r="P109" i="12"/>
  <c r="B110" i="12"/>
  <c r="E110" i="12"/>
  <c r="F110" i="12"/>
  <c r="G110" i="12"/>
  <c r="I110" i="12"/>
  <c r="L110" i="12"/>
  <c r="M110" i="12"/>
  <c r="P110" i="12"/>
  <c r="B111" i="12"/>
  <c r="E111" i="12"/>
  <c r="F111" i="12"/>
  <c r="G111" i="12"/>
  <c r="I111" i="12"/>
  <c r="L111" i="12"/>
  <c r="M111" i="12"/>
  <c r="P111" i="12"/>
  <c r="B112" i="12"/>
  <c r="E112" i="12"/>
  <c r="F112" i="12"/>
  <c r="G112" i="12"/>
  <c r="I112" i="12"/>
  <c r="L112" i="12"/>
  <c r="M112" i="12"/>
  <c r="P112" i="12"/>
  <c r="B113" i="12"/>
  <c r="E113" i="12"/>
  <c r="F113" i="12"/>
  <c r="G113" i="12"/>
  <c r="I113" i="12"/>
  <c r="L113" i="12"/>
  <c r="M113" i="12"/>
  <c r="P113" i="12"/>
  <c r="B114" i="12"/>
  <c r="E114" i="12"/>
  <c r="F114" i="12"/>
  <c r="G114" i="12"/>
  <c r="I114" i="12"/>
  <c r="L114" i="12"/>
  <c r="M114" i="12"/>
  <c r="P114" i="12"/>
  <c r="B115" i="12"/>
  <c r="E115" i="12"/>
  <c r="F115" i="12"/>
  <c r="G115" i="12"/>
  <c r="I115" i="12"/>
  <c r="L115" i="12"/>
  <c r="M115" i="12"/>
  <c r="P115" i="12"/>
  <c r="B116" i="12"/>
  <c r="E116" i="12"/>
  <c r="F116" i="12"/>
  <c r="G116" i="12"/>
  <c r="I116" i="12"/>
  <c r="L116" i="12"/>
  <c r="M116" i="12"/>
  <c r="P116" i="12"/>
  <c r="B117" i="12"/>
  <c r="E117" i="12"/>
  <c r="F117" i="12"/>
  <c r="G117" i="12"/>
  <c r="I117" i="12"/>
  <c r="L117" i="12"/>
  <c r="M117" i="12"/>
  <c r="P117" i="12"/>
  <c r="B118" i="12"/>
  <c r="E118" i="12"/>
  <c r="F118" i="12"/>
  <c r="G118" i="12"/>
  <c r="I118" i="12"/>
  <c r="L118" i="12"/>
  <c r="M118" i="12"/>
  <c r="P118" i="12"/>
  <c r="B119" i="12"/>
  <c r="E119" i="12"/>
  <c r="F119" i="12"/>
  <c r="G119" i="12"/>
  <c r="I119" i="12"/>
  <c r="L119" i="12"/>
  <c r="M119" i="12"/>
  <c r="P119" i="12"/>
  <c r="B120" i="12"/>
  <c r="E120" i="12"/>
  <c r="F120" i="12"/>
  <c r="G120" i="12"/>
  <c r="I120" i="12"/>
  <c r="L120" i="12"/>
  <c r="M120" i="12"/>
  <c r="P120" i="12"/>
  <c r="B121" i="12"/>
  <c r="E121" i="12"/>
  <c r="F121" i="12"/>
  <c r="G121" i="12"/>
  <c r="I121" i="12"/>
  <c r="L121" i="12"/>
  <c r="M121" i="12"/>
  <c r="P121" i="12"/>
  <c r="B122" i="12"/>
  <c r="E122" i="12"/>
  <c r="F122" i="12"/>
  <c r="G122" i="12"/>
  <c r="I122" i="12"/>
  <c r="L122" i="12"/>
  <c r="M122" i="12"/>
  <c r="P122" i="12"/>
  <c r="B123" i="12"/>
  <c r="E123" i="12"/>
  <c r="F123" i="12"/>
  <c r="G123" i="12"/>
  <c r="I123" i="12"/>
  <c r="L123" i="12"/>
  <c r="M123" i="12"/>
  <c r="P123" i="12"/>
  <c r="B124" i="12"/>
  <c r="E124" i="12"/>
  <c r="F124" i="12"/>
  <c r="G124" i="12"/>
  <c r="I124" i="12"/>
  <c r="L124" i="12"/>
  <c r="M124" i="12"/>
  <c r="P124" i="12"/>
  <c r="B125" i="12"/>
  <c r="E125" i="12"/>
  <c r="F125" i="12"/>
  <c r="G125" i="12"/>
  <c r="I125" i="12"/>
  <c r="L125" i="12"/>
  <c r="M125" i="12"/>
  <c r="P125" i="12"/>
  <c r="B126" i="12"/>
  <c r="E126" i="12"/>
  <c r="F126" i="12"/>
  <c r="G126" i="12"/>
  <c r="I126" i="12"/>
  <c r="L126" i="12"/>
  <c r="M126" i="12"/>
  <c r="P126" i="12"/>
  <c r="B127" i="12"/>
  <c r="E127" i="12"/>
  <c r="F127" i="12"/>
  <c r="G127" i="12"/>
  <c r="I127" i="12"/>
  <c r="L127" i="12"/>
  <c r="M127" i="12"/>
  <c r="P127" i="12"/>
  <c r="B128" i="12"/>
  <c r="E128" i="12"/>
  <c r="F128" i="12"/>
  <c r="G128" i="12"/>
  <c r="I128" i="12"/>
  <c r="L128" i="12"/>
  <c r="M128" i="12"/>
  <c r="P128" i="12"/>
  <c r="B129" i="12"/>
  <c r="E129" i="12"/>
  <c r="F129" i="12"/>
  <c r="G129" i="12"/>
  <c r="I129" i="12"/>
  <c r="L129" i="12"/>
  <c r="M129" i="12"/>
  <c r="P129" i="12"/>
  <c r="B130" i="12"/>
  <c r="E130" i="12"/>
  <c r="F130" i="12"/>
  <c r="G130" i="12"/>
  <c r="I130" i="12"/>
  <c r="L130" i="12"/>
  <c r="M130" i="12"/>
  <c r="P130" i="12"/>
  <c r="B131" i="12"/>
  <c r="E131" i="12"/>
  <c r="F131" i="12"/>
  <c r="G131" i="12"/>
  <c r="I131" i="12"/>
  <c r="L131" i="12"/>
  <c r="M131" i="12"/>
  <c r="P131" i="12"/>
  <c r="B132" i="12"/>
  <c r="E132" i="12"/>
  <c r="F132" i="12"/>
  <c r="G132" i="12"/>
  <c r="I132" i="12"/>
  <c r="L132" i="12"/>
  <c r="M132" i="12"/>
  <c r="P132" i="12"/>
  <c r="B133" i="12"/>
  <c r="E133" i="12"/>
  <c r="F133" i="12"/>
  <c r="G133" i="12"/>
  <c r="I133" i="12"/>
  <c r="L133" i="12"/>
  <c r="M133" i="12"/>
  <c r="P133" i="12"/>
  <c r="B134" i="12"/>
  <c r="E134" i="12"/>
  <c r="F134" i="12"/>
  <c r="G134" i="12"/>
  <c r="I134" i="12"/>
  <c r="L134" i="12"/>
  <c r="M134" i="12"/>
  <c r="P134" i="12"/>
  <c r="B135" i="12"/>
  <c r="E135" i="12"/>
  <c r="F135" i="12"/>
  <c r="G135" i="12"/>
  <c r="I135" i="12"/>
  <c r="L135" i="12"/>
  <c r="M135" i="12"/>
  <c r="P135" i="12"/>
  <c r="B136" i="12"/>
  <c r="E136" i="12"/>
  <c r="F136" i="12"/>
  <c r="G136" i="12"/>
  <c r="I136" i="12"/>
  <c r="L136" i="12"/>
  <c r="M136" i="12"/>
  <c r="P136" i="12"/>
  <c r="B137" i="12"/>
  <c r="E137" i="12"/>
  <c r="F137" i="12"/>
  <c r="G137" i="12"/>
  <c r="I137" i="12"/>
  <c r="L137" i="12"/>
  <c r="M137" i="12"/>
  <c r="P137" i="12"/>
  <c r="B138" i="12"/>
  <c r="E138" i="12"/>
  <c r="F138" i="12"/>
  <c r="G138" i="12"/>
  <c r="I138" i="12"/>
  <c r="L138" i="12"/>
  <c r="M138" i="12"/>
  <c r="P138" i="12"/>
  <c r="B139" i="12"/>
  <c r="E139" i="12"/>
  <c r="F139" i="12"/>
  <c r="G139" i="12"/>
  <c r="I139" i="12"/>
  <c r="L139" i="12"/>
  <c r="M139" i="12"/>
  <c r="P139" i="12"/>
  <c r="B140" i="12"/>
  <c r="E140" i="12"/>
  <c r="F140" i="12"/>
  <c r="G140" i="12"/>
  <c r="I140" i="12"/>
  <c r="L140" i="12"/>
  <c r="M140" i="12"/>
  <c r="P140" i="12"/>
  <c r="B141" i="12"/>
  <c r="E141" i="12"/>
  <c r="F141" i="12"/>
  <c r="G141" i="12"/>
  <c r="I141" i="12"/>
  <c r="L141" i="12"/>
  <c r="M141" i="12"/>
  <c r="P141" i="12"/>
  <c r="B142" i="12"/>
  <c r="E142" i="12"/>
  <c r="F142" i="12"/>
  <c r="G142" i="12"/>
  <c r="I142" i="12"/>
  <c r="L142" i="12"/>
  <c r="M142" i="12"/>
  <c r="P142" i="12"/>
  <c r="B143" i="12"/>
  <c r="E143" i="12"/>
  <c r="F143" i="12"/>
  <c r="G143" i="12"/>
  <c r="I143" i="12"/>
  <c r="L143" i="12"/>
  <c r="M143" i="12"/>
  <c r="P143" i="12"/>
  <c r="B144" i="12"/>
  <c r="E144" i="12"/>
  <c r="F144" i="12"/>
  <c r="G144" i="12"/>
  <c r="I144" i="12"/>
  <c r="L144" i="12"/>
  <c r="M144" i="12"/>
  <c r="P144" i="12"/>
  <c r="B145" i="12"/>
  <c r="E145" i="12"/>
  <c r="F145" i="12"/>
  <c r="G145" i="12"/>
  <c r="I145" i="12"/>
  <c r="L145" i="12"/>
  <c r="M145" i="12"/>
  <c r="P145" i="12"/>
  <c r="B146" i="12"/>
  <c r="E146" i="12"/>
  <c r="F146" i="12"/>
  <c r="G146" i="12"/>
  <c r="I146" i="12"/>
  <c r="L146" i="12"/>
  <c r="M146" i="12"/>
  <c r="P146" i="12"/>
  <c r="B147" i="12"/>
  <c r="E147" i="12"/>
  <c r="F147" i="12"/>
  <c r="G147" i="12"/>
  <c r="I147" i="12"/>
  <c r="L147" i="12"/>
  <c r="M147" i="12"/>
  <c r="P147" i="12"/>
  <c r="B148" i="12"/>
  <c r="E148" i="12"/>
  <c r="F148" i="12"/>
  <c r="G148" i="12"/>
  <c r="I148" i="12"/>
  <c r="L148" i="12"/>
  <c r="M148" i="12"/>
  <c r="P148" i="12"/>
  <c r="B149" i="12"/>
  <c r="E149" i="12"/>
  <c r="F149" i="12"/>
  <c r="G149" i="12"/>
  <c r="I149" i="12"/>
  <c r="L149" i="12"/>
  <c r="M149" i="12"/>
  <c r="P149" i="12"/>
  <c r="B150" i="12"/>
  <c r="E150" i="12"/>
  <c r="F150" i="12"/>
  <c r="G150" i="12"/>
  <c r="I150" i="12"/>
  <c r="L150" i="12"/>
  <c r="M150" i="12"/>
  <c r="P150" i="12"/>
  <c r="B151" i="12"/>
  <c r="E151" i="12"/>
  <c r="F151" i="12"/>
  <c r="G151" i="12"/>
  <c r="I151" i="12"/>
  <c r="L151" i="12"/>
  <c r="M151" i="12"/>
  <c r="P151" i="12"/>
  <c r="B152" i="12"/>
  <c r="E152" i="12"/>
  <c r="F152" i="12"/>
  <c r="G152" i="12"/>
  <c r="I152" i="12"/>
  <c r="L152" i="12"/>
  <c r="M152" i="12"/>
  <c r="P152" i="12"/>
  <c r="B153" i="12"/>
  <c r="E153" i="12"/>
  <c r="F153" i="12"/>
  <c r="G153" i="12"/>
  <c r="I153" i="12"/>
  <c r="L153" i="12"/>
  <c r="M153" i="12"/>
  <c r="P153" i="12"/>
  <c r="B154" i="12"/>
  <c r="E154" i="12"/>
  <c r="F154" i="12"/>
  <c r="G154" i="12"/>
  <c r="I154" i="12"/>
  <c r="L154" i="12"/>
  <c r="M154" i="12"/>
  <c r="P154" i="12"/>
  <c r="B155" i="12"/>
  <c r="E155" i="12"/>
  <c r="F155" i="12"/>
  <c r="G155" i="12"/>
  <c r="I155" i="12"/>
  <c r="L155" i="12"/>
  <c r="M155" i="12"/>
  <c r="P155" i="12"/>
  <c r="B156" i="12"/>
  <c r="E156" i="12"/>
  <c r="F156" i="12"/>
  <c r="G156" i="12"/>
  <c r="I156" i="12"/>
  <c r="L156" i="12"/>
  <c r="M156" i="12"/>
  <c r="P156" i="12"/>
  <c r="B157" i="12"/>
  <c r="E157" i="12"/>
  <c r="F157" i="12"/>
  <c r="G157" i="12"/>
  <c r="I157" i="12"/>
  <c r="L157" i="12"/>
  <c r="M157" i="12"/>
  <c r="P157" i="12"/>
  <c r="B158" i="12"/>
  <c r="E158" i="12"/>
  <c r="F158" i="12"/>
  <c r="G158" i="12"/>
  <c r="I158" i="12"/>
  <c r="L158" i="12"/>
  <c r="M158" i="12"/>
  <c r="P158" i="12"/>
  <c r="B159" i="12"/>
  <c r="E159" i="12"/>
  <c r="F159" i="12"/>
  <c r="G159" i="12"/>
  <c r="I159" i="12"/>
  <c r="L159" i="12"/>
  <c r="M159" i="12"/>
  <c r="P159" i="12"/>
  <c r="B160" i="12"/>
  <c r="E160" i="12"/>
  <c r="F160" i="12"/>
  <c r="G160" i="12"/>
  <c r="I160" i="12"/>
  <c r="L160" i="12"/>
  <c r="M160" i="12"/>
  <c r="P160" i="12"/>
  <c r="B161" i="12"/>
  <c r="E161" i="12"/>
  <c r="F161" i="12"/>
  <c r="G161" i="12"/>
  <c r="I161" i="12"/>
  <c r="L161" i="12"/>
  <c r="M161" i="12"/>
  <c r="P161" i="12"/>
  <c r="B162" i="12"/>
  <c r="E162" i="12"/>
  <c r="F162" i="12"/>
  <c r="G162" i="12"/>
  <c r="I162" i="12"/>
  <c r="L162" i="12"/>
  <c r="M162" i="12"/>
  <c r="P162" i="12"/>
  <c r="B163" i="12"/>
  <c r="E163" i="12"/>
  <c r="F163" i="12"/>
  <c r="G163" i="12"/>
  <c r="I163" i="12"/>
  <c r="L163" i="12"/>
  <c r="M163" i="12"/>
  <c r="P163" i="12"/>
  <c r="B164" i="12"/>
  <c r="E164" i="12"/>
  <c r="F164" i="12"/>
  <c r="G164" i="12"/>
  <c r="I164" i="12"/>
  <c r="L164" i="12"/>
  <c r="M164" i="12"/>
  <c r="P164" i="12"/>
  <c r="B165" i="12"/>
  <c r="E165" i="12"/>
  <c r="F165" i="12"/>
  <c r="G165" i="12"/>
  <c r="I165" i="12"/>
  <c r="L165" i="12"/>
  <c r="M165" i="12"/>
  <c r="P165" i="12"/>
  <c r="B166" i="12"/>
  <c r="E166" i="12"/>
  <c r="F166" i="12"/>
  <c r="G166" i="12"/>
  <c r="I166" i="12"/>
  <c r="L166" i="12"/>
  <c r="M166" i="12"/>
  <c r="P166" i="12"/>
  <c r="B167" i="12"/>
  <c r="E167" i="12"/>
  <c r="F167" i="12"/>
  <c r="G167" i="12"/>
  <c r="I167" i="12"/>
  <c r="L167" i="12"/>
  <c r="M167" i="12"/>
  <c r="P167" i="12"/>
  <c r="B168" i="12"/>
  <c r="E168" i="12"/>
  <c r="F168" i="12"/>
  <c r="G168" i="12"/>
  <c r="I168" i="12"/>
  <c r="L168" i="12"/>
  <c r="M168" i="12"/>
  <c r="P168" i="12"/>
  <c r="B169" i="12"/>
  <c r="E169" i="12"/>
  <c r="F169" i="12"/>
  <c r="G169" i="12"/>
  <c r="I169" i="12"/>
  <c r="L169" i="12"/>
  <c r="M169" i="12"/>
  <c r="P169" i="12"/>
  <c r="B170" i="12"/>
  <c r="E170" i="12"/>
  <c r="F170" i="12"/>
  <c r="G170" i="12"/>
  <c r="I170" i="12"/>
  <c r="L170" i="12"/>
  <c r="M170" i="12"/>
  <c r="P170" i="12"/>
  <c r="B171" i="12"/>
  <c r="E171" i="12"/>
  <c r="F171" i="12"/>
  <c r="G171" i="12"/>
  <c r="I171" i="12"/>
  <c r="L171" i="12"/>
  <c r="M171" i="12"/>
  <c r="P171" i="12"/>
  <c r="B172" i="12"/>
  <c r="E172" i="12"/>
  <c r="F172" i="12"/>
  <c r="G172" i="12"/>
  <c r="I172" i="12"/>
  <c r="L172" i="12"/>
  <c r="M172" i="12"/>
  <c r="P172" i="12"/>
  <c r="B173" i="12"/>
  <c r="E173" i="12"/>
  <c r="F173" i="12"/>
  <c r="G173" i="12"/>
  <c r="I173" i="12"/>
  <c r="L173" i="12"/>
  <c r="M173" i="12"/>
  <c r="P173" i="12"/>
  <c r="B174" i="12"/>
  <c r="E174" i="12"/>
  <c r="F174" i="12"/>
  <c r="G174" i="12"/>
  <c r="I174" i="12"/>
  <c r="L174" i="12"/>
  <c r="M174" i="12"/>
  <c r="P174" i="12"/>
  <c r="B175" i="12"/>
  <c r="E175" i="12"/>
  <c r="F175" i="12"/>
  <c r="G175" i="12"/>
  <c r="I175" i="12"/>
  <c r="L175" i="12"/>
  <c r="M175" i="12"/>
  <c r="P175" i="12"/>
  <c r="B176" i="12"/>
  <c r="E176" i="12"/>
  <c r="F176" i="12"/>
  <c r="G176" i="12"/>
  <c r="I176" i="12"/>
  <c r="L176" i="12"/>
  <c r="M176" i="12"/>
  <c r="P176" i="12"/>
  <c r="B177" i="12"/>
  <c r="E177" i="12"/>
  <c r="F177" i="12"/>
  <c r="G177" i="12"/>
  <c r="I177" i="12"/>
  <c r="L177" i="12"/>
  <c r="M177" i="12"/>
  <c r="P177" i="12"/>
  <c r="B178" i="12"/>
  <c r="E178" i="12"/>
  <c r="F178" i="12"/>
  <c r="G178" i="12"/>
  <c r="I178" i="12"/>
  <c r="L178" i="12"/>
  <c r="M178" i="12"/>
  <c r="P178" i="12"/>
  <c r="B179" i="12"/>
  <c r="E179" i="12"/>
  <c r="F179" i="12"/>
  <c r="G179" i="12"/>
  <c r="I179" i="12"/>
  <c r="L179" i="12"/>
  <c r="M179" i="12"/>
  <c r="P179" i="12"/>
  <c r="B180" i="12"/>
  <c r="E180" i="12"/>
  <c r="F180" i="12"/>
  <c r="G180" i="12"/>
  <c r="I180" i="12"/>
  <c r="L180" i="12"/>
  <c r="M180" i="12"/>
  <c r="P180" i="12"/>
  <c r="B181" i="12"/>
  <c r="E181" i="12"/>
  <c r="F181" i="12"/>
  <c r="G181" i="12"/>
  <c r="I181" i="12"/>
  <c r="L181" i="12"/>
  <c r="M181" i="12"/>
  <c r="P181" i="12"/>
  <c r="B182" i="12"/>
  <c r="E182" i="12"/>
  <c r="F182" i="12"/>
  <c r="G182" i="12"/>
  <c r="I182" i="12"/>
  <c r="L182" i="12"/>
  <c r="M182" i="12"/>
  <c r="P182" i="12"/>
  <c r="B183" i="12"/>
  <c r="E183" i="12"/>
  <c r="F183" i="12"/>
  <c r="G183" i="12"/>
  <c r="I183" i="12"/>
  <c r="L183" i="12"/>
  <c r="M183" i="12"/>
  <c r="P183" i="12"/>
  <c r="B184" i="12"/>
  <c r="E184" i="12"/>
  <c r="F184" i="12"/>
  <c r="G184" i="12"/>
  <c r="I184" i="12"/>
  <c r="L184" i="12"/>
  <c r="M184" i="12"/>
  <c r="P184" i="12"/>
  <c r="B185" i="12"/>
  <c r="E185" i="12"/>
  <c r="F185" i="12"/>
  <c r="G185" i="12"/>
  <c r="I185" i="12"/>
  <c r="L185" i="12"/>
  <c r="M185" i="12"/>
  <c r="P185" i="12"/>
  <c r="B186" i="12"/>
  <c r="E186" i="12"/>
  <c r="F186" i="12"/>
  <c r="G186" i="12"/>
  <c r="I186" i="12"/>
  <c r="L186" i="12"/>
  <c r="M186" i="12"/>
  <c r="P186" i="12"/>
  <c r="B187" i="12"/>
  <c r="E187" i="12"/>
  <c r="F187" i="12"/>
  <c r="G187" i="12"/>
  <c r="I187" i="12"/>
  <c r="L187" i="12"/>
  <c r="M187" i="12"/>
  <c r="P187" i="12"/>
  <c r="B188" i="12"/>
  <c r="E188" i="12"/>
  <c r="F188" i="12"/>
  <c r="G188" i="12"/>
  <c r="I188" i="12"/>
  <c r="L188" i="12"/>
  <c r="M188" i="12"/>
  <c r="P188" i="12"/>
  <c r="B189" i="12"/>
  <c r="E189" i="12"/>
  <c r="F189" i="12"/>
  <c r="G189" i="12"/>
  <c r="I189" i="12"/>
  <c r="L189" i="12"/>
  <c r="M189" i="12"/>
  <c r="P189" i="12"/>
  <c r="B190" i="12"/>
  <c r="E190" i="12"/>
  <c r="F190" i="12"/>
  <c r="G190" i="12"/>
  <c r="I190" i="12"/>
  <c r="L190" i="12"/>
  <c r="M190" i="12"/>
  <c r="P190" i="12"/>
  <c r="B191" i="12"/>
  <c r="E191" i="12"/>
  <c r="F191" i="12"/>
  <c r="G191" i="12"/>
  <c r="I191" i="12"/>
  <c r="L191" i="12"/>
  <c r="M191" i="12"/>
  <c r="P191" i="12"/>
  <c r="B192" i="12"/>
  <c r="E192" i="12"/>
  <c r="F192" i="12"/>
  <c r="G192" i="12"/>
  <c r="I192" i="12"/>
  <c r="L192" i="12"/>
  <c r="M192" i="12"/>
  <c r="P192" i="12"/>
  <c r="B193" i="12"/>
  <c r="E193" i="12"/>
  <c r="F193" i="12"/>
  <c r="G193" i="12"/>
  <c r="I193" i="12"/>
  <c r="L193" i="12"/>
  <c r="M193" i="12"/>
  <c r="P193" i="12"/>
  <c r="B194" i="12"/>
  <c r="E194" i="12"/>
  <c r="F194" i="12"/>
  <c r="G194" i="12"/>
  <c r="I194" i="12"/>
  <c r="L194" i="12"/>
  <c r="M194" i="12"/>
  <c r="P194" i="12"/>
  <c r="B195" i="12"/>
  <c r="E195" i="12"/>
  <c r="F195" i="12"/>
  <c r="G195" i="12"/>
  <c r="I195" i="12"/>
  <c r="L195" i="12"/>
  <c r="M195" i="12"/>
  <c r="P195" i="12"/>
  <c r="B196" i="12"/>
  <c r="E196" i="12"/>
  <c r="F196" i="12"/>
  <c r="G196" i="12"/>
  <c r="I196" i="12"/>
  <c r="L196" i="12"/>
  <c r="M196" i="12"/>
  <c r="P196" i="12"/>
  <c r="B197" i="12"/>
  <c r="E197" i="12"/>
  <c r="F197" i="12"/>
  <c r="G197" i="12"/>
  <c r="I197" i="12"/>
  <c r="L197" i="12"/>
  <c r="M197" i="12"/>
  <c r="P197" i="12"/>
  <c r="B198" i="12"/>
  <c r="E198" i="12"/>
  <c r="F198" i="12"/>
  <c r="G198" i="12"/>
  <c r="I198" i="12"/>
  <c r="L198" i="12"/>
  <c r="M198" i="12"/>
  <c r="P198" i="12"/>
  <c r="B199" i="12"/>
  <c r="E199" i="12"/>
  <c r="F199" i="12"/>
  <c r="G199" i="12"/>
  <c r="I199" i="12"/>
  <c r="L199" i="12"/>
  <c r="M199" i="12"/>
  <c r="P199" i="12"/>
  <c r="B200" i="12"/>
  <c r="E200" i="12"/>
  <c r="F200" i="12"/>
  <c r="G200" i="12"/>
  <c r="I200" i="12"/>
  <c r="L200" i="12"/>
  <c r="M200" i="12"/>
  <c r="P200" i="12"/>
  <c r="B201" i="12"/>
  <c r="E201" i="12"/>
  <c r="F201" i="12"/>
  <c r="G201" i="12"/>
  <c r="I201" i="12"/>
  <c r="L201" i="12"/>
  <c r="M201" i="12"/>
  <c r="P201" i="12"/>
  <c r="B202" i="12"/>
  <c r="E202" i="12"/>
  <c r="F202" i="12"/>
  <c r="G202" i="12"/>
  <c r="I202" i="12"/>
  <c r="L202" i="12"/>
  <c r="M202" i="12"/>
  <c r="P202" i="12"/>
  <c r="B203" i="12"/>
  <c r="E203" i="12"/>
  <c r="F203" i="12"/>
  <c r="G203" i="12"/>
  <c r="I203" i="12"/>
  <c r="L203" i="12"/>
  <c r="M203" i="12"/>
  <c r="P203" i="12"/>
  <c r="B204" i="12"/>
  <c r="E204" i="12"/>
  <c r="F204" i="12"/>
  <c r="G204" i="12"/>
  <c r="I204" i="12"/>
  <c r="L204" i="12"/>
  <c r="M204" i="12"/>
  <c r="P204" i="12"/>
  <c r="B205" i="12"/>
  <c r="E205" i="12"/>
  <c r="F205" i="12"/>
  <c r="G205" i="12"/>
  <c r="I205" i="12"/>
  <c r="L205" i="12"/>
  <c r="M205" i="12"/>
  <c r="P205" i="12"/>
  <c r="B206" i="12"/>
  <c r="E206" i="12"/>
  <c r="F206" i="12"/>
  <c r="G206" i="12"/>
  <c r="I206" i="12"/>
  <c r="L206" i="12"/>
  <c r="M206" i="12"/>
  <c r="P206" i="12"/>
  <c r="B207" i="12"/>
  <c r="E207" i="12"/>
  <c r="F207" i="12"/>
  <c r="G207" i="12"/>
  <c r="I207" i="12"/>
  <c r="L207" i="12"/>
  <c r="M207" i="12"/>
  <c r="P207" i="12"/>
  <c r="B208" i="12"/>
  <c r="E208" i="12"/>
  <c r="F208" i="12"/>
  <c r="G208" i="12"/>
  <c r="I208" i="12"/>
  <c r="L208" i="12"/>
  <c r="M208" i="12"/>
  <c r="P208" i="12"/>
  <c r="B209" i="12"/>
  <c r="E209" i="12"/>
  <c r="F209" i="12"/>
  <c r="G209" i="12"/>
  <c r="I209" i="12"/>
  <c r="L209" i="12"/>
  <c r="M209" i="12"/>
  <c r="P209" i="12"/>
  <c r="B210" i="12"/>
  <c r="E210" i="12"/>
  <c r="F210" i="12"/>
  <c r="G210" i="12"/>
  <c r="I210" i="12"/>
  <c r="L210" i="12"/>
  <c r="M210" i="12"/>
  <c r="P210" i="12"/>
  <c r="B211" i="12"/>
  <c r="E211" i="12"/>
  <c r="F211" i="12"/>
  <c r="G211" i="12"/>
  <c r="I211" i="12"/>
  <c r="L211" i="12"/>
  <c r="M211" i="12"/>
  <c r="P211" i="12"/>
  <c r="B212" i="12"/>
  <c r="E212" i="12"/>
  <c r="F212" i="12"/>
  <c r="G212" i="12"/>
  <c r="I212" i="12"/>
  <c r="L212" i="12"/>
  <c r="M212" i="12"/>
  <c r="P212" i="12"/>
  <c r="B213" i="12"/>
  <c r="E213" i="12"/>
  <c r="F213" i="12"/>
  <c r="G213" i="12"/>
  <c r="I213" i="12"/>
  <c r="L213" i="12"/>
  <c r="M213" i="12"/>
  <c r="P213" i="12"/>
  <c r="B214" i="12"/>
  <c r="E214" i="12"/>
  <c r="F214" i="12"/>
  <c r="G214" i="12"/>
  <c r="I214" i="12"/>
  <c r="L214" i="12"/>
  <c r="M214" i="12"/>
  <c r="P214" i="12"/>
  <c r="B215" i="12"/>
  <c r="E215" i="12"/>
  <c r="F215" i="12"/>
  <c r="G215" i="12"/>
  <c r="I215" i="12"/>
  <c r="L215" i="12"/>
  <c r="M215" i="12"/>
  <c r="P215" i="12"/>
  <c r="B216" i="12"/>
  <c r="E216" i="12"/>
  <c r="F216" i="12"/>
  <c r="G216" i="12"/>
  <c r="I216" i="12"/>
  <c r="L216" i="12"/>
  <c r="M216" i="12"/>
  <c r="P216" i="12"/>
  <c r="B217" i="12"/>
  <c r="E217" i="12"/>
  <c r="F217" i="12"/>
  <c r="G217" i="12"/>
  <c r="I217" i="12"/>
  <c r="L217" i="12"/>
  <c r="M217" i="12"/>
  <c r="P217" i="12"/>
  <c r="B218" i="12"/>
  <c r="E218" i="12"/>
  <c r="F218" i="12"/>
  <c r="G218" i="12"/>
  <c r="I218" i="12"/>
  <c r="L218" i="12"/>
  <c r="M218" i="12"/>
  <c r="P218" i="12"/>
  <c r="B219" i="12"/>
  <c r="E219" i="12"/>
  <c r="F219" i="12"/>
  <c r="G219" i="12"/>
  <c r="I219" i="12"/>
  <c r="L219" i="12"/>
  <c r="M219" i="12"/>
  <c r="P219" i="12"/>
  <c r="B220" i="12"/>
  <c r="E220" i="12"/>
  <c r="F220" i="12"/>
  <c r="G220" i="12"/>
  <c r="I220" i="12"/>
  <c r="L220" i="12"/>
  <c r="M220" i="12"/>
  <c r="P220" i="12"/>
  <c r="B221" i="12"/>
  <c r="E221" i="12"/>
  <c r="F221" i="12"/>
  <c r="G221" i="12"/>
  <c r="I221" i="12"/>
  <c r="L221" i="12"/>
  <c r="M221" i="12"/>
  <c r="P221" i="12"/>
  <c r="B222" i="12"/>
  <c r="E222" i="12"/>
  <c r="F222" i="12"/>
  <c r="G222" i="12"/>
  <c r="I222" i="12"/>
  <c r="L222" i="12"/>
  <c r="M222" i="12"/>
  <c r="P222" i="12"/>
  <c r="B223" i="12"/>
  <c r="E223" i="12"/>
  <c r="F223" i="12"/>
  <c r="G223" i="12"/>
  <c r="I223" i="12"/>
  <c r="L223" i="12"/>
  <c r="M223" i="12"/>
  <c r="P223" i="12"/>
  <c r="B224" i="12"/>
  <c r="E224" i="12"/>
  <c r="F224" i="12"/>
  <c r="G224" i="12"/>
  <c r="I224" i="12"/>
  <c r="L224" i="12"/>
  <c r="M224" i="12"/>
  <c r="P224" i="12"/>
  <c r="B225" i="12"/>
  <c r="E225" i="12"/>
  <c r="F225" i="12"/>
  <c r="G225" i="12"/>
  <c r="I225" i="12"/>
  <c r="L225" i="12"/>
  <c r="M225" i="12"/>
  <c r="P225" i="12"/>
  <c r="B226" i="12"/>
  <c r="E226" i="12"/>
  <c r="F226" i="12"/>
  <c r="G226" i="12"/>
  <c r="I226" i="12"/>
  <c r="L226" i="12"/>
  <c r="M226" i="12"/>
  <c r="P226" i="12"/>
  <c r="B227" i="12"/>
  <c r="E227" i="12"/>
  <c r="F227" i="12"/>
  <c r="G227" i="12"/>
  <c r="I227" i="12"/>
  <c r="L227" i="12"/>
  <c r="M227" i="12"/>
  <c r="P227" i="12"/>
  <c r="B228" i="12"/>
  <c r="E228" i="12"/>
  <c r="F228" i="12"/>
  <c r="G228" i="12"/>
  <c r="I228" i="12"/>
  <c r="L228" i="12"/>
  <c r="M228" i="12"/>
  <c r="P228" i="12"/>
  <c r="B229" i="12"/>
  <c r="E229" i="12"/>
  <c r="F229" i="12"/>
  <c r="G229" i="12"/>
  <c r="I229" i="12"/>
  <c r="L229" i="12"/>
  <c r="M229" i="12"/>
  <c r="P229" i="12"/>
  <c r="B230" i="12"/>
  <c r="E230" i="12"/>
  <c r="F230" i="12"/>
  <c r="G230" i="12"/>
  <c r="I230" i="12"/>
  <c r="L230" i="12"/>
  <c r="M230" i="12"/>
  <c r="P230" i="12"/>
  <c r="B231" i="12"/>
  <c r="E231" i="12"/>
  <c r="F231" i="12"/>
  <c r="G231" i="12"/>
  <c r="I231" i="12"/>
  <c r="L231" i="12"/>
  <c r="M231" i="12"/>
  <c r="P231" i="12"/>
  <c r="B232" i="12"/>
  <c r="E232" i="12"/>
  <c r="F232" i="12"/>
  <c r="G232" i="12"/>
  <c r="I232" i="12"/>
  <c r="L232" i="12"/>
  <c r="M232" i="12"/>
  <c r="P232" i="12"/>
  <c r="B233" i="12"/>
  <c r="E233" i="12"/>
  <c r="F233" i="12"/>
  <c r="G233" i="12"/>
  <c r="I233" i="12"/>
  <c r="L233" i="12"/>
  <c r="M233" i="12"/>
  <c r="P233" i="12"/>
  <c r="B234" i="12"/>
  <c r="E234" i="12"/>
  <c r="F234" i="12"/>
  <c r="G234" i="12"/>
  <c r="I234" i="12"/>
  <c r="L234" i="12"/>
  <c r="M234" i="12"/>
  <c r="P234" i="12"/>
  <c r="B235" i="12"/>
  <c r="E235" i="12"/>
  <c r="F235" i="12"/>
  <c r="G235" i="12"/>
  <c r="I235" i="12"/>
  <c r="L235" i="12"/>
  <c r="M235" i="12"/>
  <c r="P235" i="12"/>
  <c r="B236" i="12"/>
  <c r="E236" i="12"/>
  <c r="F236" i="12"/>
  <c r="G236" i="12"/>
  <c r="I236" i="12"/>
  <c r="L236" i="12"/>
  <c r="M236" i="12"/>
  <c r="P236" i="12"/>
  <c r="B237" i="12"/>
  <c r="E237" i="12"/>
  <c r="F237" i="12"/>
  <c r="G237" i="12"/>
  <c r="I237" i="12"/>
  <c r="L237" i="12"/>
  <c r="M237" i="12"/>
  <c r="P237" i="12"/>
  <c r="B238" i="12"/>
  <c r="E238" i="12"/>
  <c r="F238" i="12"/>
  <c r="G238" i="12"/>
  <c r="I238" i="12"/>
  <c r="L238" i="12"/>
  <c r="M238" i="12"/>
  <c r="P238" i="12"/>
  <c r="B239" i="12"/>
  <c r="E239" i="12"/>
  <c r="F239" i="12"/>
  <c r="G239" i="12"/>
  <c r="I239" i="12"/>
  <c r="L239" i="12"/>
  <c r="M239" i="12"/>
  <c r="P239" i="12"/>
  <c r="B240" i="12"/>
  <c r="E240" i="12"/>
  <c r="F240" i="12"/>
  <c r="G240" i="12"/>
  <c r="I240" i="12"/>
  <c r="L240" i="12"/>
  <c r="M240" i="12"/>
  <c r="P240" i="12"/>
  <c r="B241" i="12"/>
  <c r="E241" i="12"/>
  <c r="F241" i="12"/>
  <c r="G241" i="12"/>
  <c r="I241" i="12"/>
  <c r="L241" i="12"/>
  <c r="M241" i="12"/>
  <c r="P241" i="12"/>
  <c r="B242" i="12"/>
  <c r="E242" i="12"/>
  <c r="F242" i="12"/>
  <c r="G242" i="12"/>
  <c r="I242" i="12"/>
  <c r="L242" i="12"/>
  <c r="M242" i="12"/>
  <c r="P242" i="12"/>
  <c r="B243" i="12"/>
  <c r="E243" i="12"/>
  <c r="F243" i="12"/>
  <c r="G243" i="12"/>
  <c r="I243" i="12"/>
  <c r="L243" i="12"/>
  <c r="M243" i="12"/>
  <c r="P243" i="12"/>
  <c r="B244" i="12"/>
  <c r="E244" i="12"/>
  <c r="F244" i="12"/>
  <c r="G244" i="12"/>
  <c r="I244" i="12"/>
  <c r="L244" i="12"/>
  <c r="M244" i="12"/>
  <c r="P244" i="12"/>
  <c r="B245" i="12"/>
  <c r="E245" i="12"/>
  <c r="F245" i="12"/>
  <c r="G245" i="12"/>
  <c r="I245" i="12"/>
  <c r="L245" i="12"/>
  <c r="M245" i="12"/>
  <c r="P245" i="12"/>
  <c r="B246" i="12"/>
  <c r="E246" i="12"/>
  <c r="F246" i="12"/>
  <c r="G246" i="12"/>
  <c r="I246" i="12"/>
  <c r="L246" i="12"/>
  <c r="M246" i="12"/>
  <c r="P246" i="12"/>
  <c r="B247" i="12"/>
  <c r="E247" i="12"/>
  <c r="F247" i="12"/>
  <c r="G247" i="12"/>
  <c r="I247" i="12"/>
  <c r="L247" i="12"/>
  <c r="M247" i="12"/>
  <c r="P247" i="12"/>
  <c r="B248" i="12"/>
  <c r="E248" i="12"/>
  <c r="F248" i="12"/>
  <c r="G248" i="12"/>
  <c r="I248" i="12"/>
  <c r="L248" i="12"/>
  <c r="M248" i="12"/>
  <c r="P248" i="12"/>
  <c r="B249" i="12"/>
  <c r="E249" i="12"/>
  <c r="F249" i="12"/>
  <c r="G249" i="12"/>
  <c r="I249" i="12"/>
  <c r="L249" i="12"/>
  <c r="M249" i="12"/>
  <c r="P249" i="12"/>
  <c r="B250" i="12"/>
  <c r="E250" i="12"/>
  <c r="F250" i="12"/>
  <c r="G250" i="12"/>
  <c r="I250" i="12"/>
  <c r="L250" i="12"/>
  <c r="M250" i="12"/>
  <c r="P250" i="12"/>
  <c r="B251" i="12"/>
  <c r="E251" i="12"/>
  <c r="F251" i="12"/>
  <c r="G251" i="12"/>
  <c r="I251" i="12"/>
  <c r="L251" i="12"/>
  <c r="M251" i="12"/>
  <c r="P251" i="12"/>
  <c r="B252" i="12"/>
  <c r="E252" i="12"/>
  <c r="F252" i="12"/>
  <c r="G252" i="12"/>
  <c r="I252" i="12"/>
  <c r="L252" i="12"/>
  <c r="M252" i="12"/>
  <c r="P252" i="12"/>
  <c r="B253" i="12"/>
  <c r="E253" i="12"/>
  <c r="F253" i="12"/>
  <c r="G253" i="12"/>
  <c r="I253" i="12"/>
  <c r="L253" i="12"/>
  <c r="M253" i="12"/>
  <c r="P253" i="12"/>
  <c r="B254" i="12"/>
  <c r="E254" i="12"/>
  <c r="F254" i="12"/>
  <c r="G254" i="12"/>
  <c r="I254" i="12"/>
  <c r="L254" i="12"/>
  <c r="M254" i="12"/>
  <c r="P254" i="12"/>
  <c r="B255" i="12"/>
  <c r="E255" i="12"/>
  <c r="F255" i="12"/>
  <c r="G255" i="12"/>
  <c r="I255" i="12"/>
  <c r="L255" i="12"/>
  <c r="M255" i="12"/>
  <c r="P255" i="12"/>
  <c r="B256" i="12"/>
  <c r="E256" i="12"/>
  <c r="F256" i="12"/>
  <c r="G256" i="12"/>
  <c r="I256" i="12"/>
  <c r="L256" i="12"/>
  <c r="M256" i="12"/>
  <c r="P256" i="12"/>
  <c r="B257" i="12"/>
  <c r="E257" i="12"/>
  <c r="F257" i="12"/>
  <c r="G257" i="12"/>
  <c r="I257" i="12"/>
  <c r="L257" i="12"/>
  <c r="M257" i="12"/>
  <c r="P257" i="12"/>
  <c r="B258" i="12"/>
  <c r="E258" i="12"/>
  <c r="F258" i="12"/>
  <c r="G258" i="12"/>
  <c r="I258" i="12"/>
  <c r="L258" i="12"/>
  <c r="M258" i="12"/>
  <c r="P258" i="12"/>
  <c r="B259" i="12"/>
  <c r="E259" i="12"/>
  <c r="F259" i="12"/>
  <c r="G259" i="12"/>
  <c r="I259" i="12"/>
  <c r="L259" i="12"/>
  <c r="M259" i="12"/>
  <c r="P259" i="12"/>
  <c r="B260" i="12"/>
  <c r="E260" i="12"/>
  <c r="F260" i="12"/>
  <c r="G260" i="12"/>
  <c r="I260" i="12"/>
  <c r="L260" i="12"/>
  <c r="M260" i="12"/>
  <c r="P260" i="12"/>
  <c r="B261" i="12"/>
  <c r="E261" i="12"/>
  <c r="F261" i="12"/>
  <c r="G261" i="12"/>
  <c r="I261" i="12"/>
  <c r="L261" i="12"/>
  <c r="M261" i="12"/>
  <c r="P261" i="12"/>
  <c r="B262" i="12"/>
  <c r="E262" i="12"/>
  <c r="F262" i="12"/>
  <c r="G262" i="12"/>
  <c r="I262" i="12"/>
  <c r="L262" i="12"/>
  <c r="M262" i="12"/>
  <c r="P262" i="12"/>
  <c r="B263" i="12"/>
  <c r="E263" i="12"/>
  <c r="F263" i="12"/>
  <c r="G263" i="12"/>
  <c r="I263" i="12"/>
  <c r="L263" i="12"/>
  <c r="M263" i="12"/>
  <c r="P263" i="12"/>
  <c r="B264" i="12"/>
  <c r="E264" i="12"/>
  <c r="F264" i="12"/>
  <c r="G264" i="12"/>
  <c r="I264" i="12"/>
  <c r="L264" i="12"/>
  <c r="M264" i="12"/>
  <c r="P264" i="12"/>
  <c r="B265" i="12"/>
  <c r="E265" i="12"/>
  <c r="F265" i="12"/>
  <c r="G265" i="12"/>
  <c r="I265" i="12"/>
  <c r="L265" i="12"/>
  <c r="M265" i="12"/>
  <c r="P265" i="12"/>
  <c r="B266" i="12"/>
  <c r="E266" i="12"/>
  <c r="F266" i="12"/>
  <c r="G266" i="12"/>
  <c r="I266" i="12"/>
  <c r="L266" i="12"/>
  <c r="M266" i="12"/>
  <c r="P266" i="12"/>
  <c r="B267" i="12"/>
  <c r="E267" i="12"/>
  <c r="F267" i="12"/>
  <c r="G267" i="12"/>
  <c r="I267" i="12"/>
  <c r="L267" i="12"/>
  <c r="M267" i="12"/>
  <c r="P267" i="12"/>
  <c r="B268" i="12"/>
  <c r="E268" i="12"/>
  <c r="F268" i="12"/>
  <c r="G268" i="12"/>
  <c r="I268" i="12"/>
  <c r="L268" i="12"/>
  <c r="M268" i="12"/>
  <c r="P268" i="12"/>
  <c r="B269" i="12"/>
  <c r="E269" i="12"/>
  <c r="F269" i="12"/>
  <c r="G269" i="12"/>
  <c r="I269" i="12"/>
  <c r="L269" i="12"/>
  <c r="M269" i="12"/>
  <c r="P269" i="12"/>
  <c r="B270" i="12"/>
  <c r="E270" i="12"/>
  <c r="F270" i="12"/>
  <c r="G270" i="12"/>
  <c r="I270" i="12"/>
  <c r="L270" i="12"/>
  <c r="M270" i="12"/>
  <c r="P270" i="12"/>
  <c r="B271" i="12"/>
  <c r="E271" i="12"/>
  <c r="F271" i="12"/>
  <c r="G271" i="12"/>
  <c r="I271" i="12"/>
  <c r="L271" i="12"/>
  <c r="M271" i="12"/>
  <c r="P271" i="12"/>
  <c r="B272" i="12"/>
  <c r="E272" i="12"/>
  <c r="F272" i="12"/>
  <c r="G272" i="12"/>
  <c r="I272" i="12"/>
  <c r="L272" i="12"/>
  <c r="M272" i="12"/>
  <c r="P272" i="12"/>
  <c r="B273" i="12"/>
  <c r="E273" i="12"/>
  <c r="F273" i="12"/>
  <c r="G273" i="12"/>
  <c r="I273" i="12"/>
  <c r="L273" i="12"/>
  <c r="M273" i="12"/>
  <c r="P273" i="12"/>
  <c r="B274" i="12"/>
  <c r="E274" i="12"/>
  <c r="F274" i="12"/>
  <c r="G274" i="12"/>
  <c r="I274" i="12"/>
  <c r="L274" i="12"/>
  <c r="M274" i="12"/>
  <c r="P274" i="12"/>
  <c r="B275" i="12"/>
  <c r="E275" i="12"/>
  <c r="F275" i="12"/>
  <c r="G275" i="12"/>
  <c r="I275" i="12"/>
  <c r="L275" i="12"/>
  <c r="M275" i="12"/>
  <c r="P275" i="12"/>
  <c r="B276" i="12"/>
  <c r="E276" i="12"/>
  <c r="F276" i="12"/>
  <c r="G276" i="12"/>
  <c r="I276" i="12"/>
  <c r="L276" i="12"/>
  <c r="M276" i="12"/>
  <c r="P276" i="12"/>
  <c r="B277" i="12"/>
  <c r="E277" i="12"/>
  <c r="F277" i="12"/>
  <c r="G277" i="12"/>
  <c r="I277" i="12"/>
  <c r="L277" i="12"/>
  <c r="M277" i="12"/>
  <c r="P277" i="12"/>
  <c r="B278" i="12"/>
  <c r="E278" i="12"/>
  <c r="F278" i="12"/>
  <c r="G278" i="12"/>
  <c r="I278" i="12"/>
  <c r="L278" i="12"/>
  <c r="M278" i="12"/>
  <c r="P278" i="12"/>
  <c r="B279" i="12"/>
  <c r="E279" i="12"/>
  <c r="F279" i="12"/>
  <c r="G279" i="12"/>
  <c r="I279" i="12"/>
  <c r="L279" i="12"/>
  <c r="M279" i="12"/>
  <c r="P279" i="12"/>
  <c r="B280" i="12"/>
  <c r="E280" i="12"/>
  <c r="F280" i="12"/>
  <c r="G280" i="12"/>
  <c r="I280" i="12"/>
  <c r="L280" i="12"/>
  <c r="M280" i="12"/>
  <c r="P280" i="12"/>
  <c r="B281" i="12"/>
  <c r="E281" i="12"/>
  <c r="F281" i="12"/>
  <c r="G281" i="12"/>
  <c r="I281" i="12"/>
  <c r="L281" i="12"/>
  <c r="M281" i="12"/>
  <c r="P281" i="12"/>
  <c r="B282" i="12"/>
  <c r="E282" i="12"/>
  <c r="F282" i="12"/>
  <c r="G282" i="12"/>
  <c r="I282" i="12"/>
  <c r="L282" i="12"/>
  <c r="M282" i="12"/>
  <c r="P282" i="12"/>
  <c r="B283" i="12"/>
  <c r="E283" i="12"/>
  <c r="F283" i="12"/>
  <c r="G283" i="12"/>
  <c r="I283" i="12"/>
  <c r="L283" i="12"/>
  <c r="M283" i="12"/>
  <c r="P283" i="12"/>
  <c r="B284" i="12"/>
  <c r="E284" i="12"/>
  <c r="F284" i="12"/>
  <c r="G284" i="12"/>
  <c r="I284" i="12"/>
  <c r="L284" i="12"/>
  <c r="M284" i="12"/>
  <c r="P284" i="12"/>
  <c r="B285" i="12"/>
  <c r="E285" i="12"/>
  <c r="F285" i="12"/>
  <c r="G285" i="12"/>
  <c r="I285" i="12"/>
  <c r="L285" i="12"/>
  <c r="M285" i="12"/>
  <c r="P285" i="12"/>
  <c r="B286" i="12"/>
  <c r="E286" i="12"/>
  <c r="F286" i="12"/>
  <c r="G286" i="12"/>
  <c r="I286" i="12"/>
  <c r="L286" i="12"/>
  <c r="M286" i="12"/>
  <c r="P286" i="12"/>
  <c r="B287" i="12"/>
  <c r="E287" i="12"/>
  <c r="F287" i="12"/>
  <c r="G287" i="12"/>
  <c r="I287" i="12"/>
  <c r="L287" i="12"/>
  <c r="M287" i="12"/>
  <c r="P287" i="12"/>
  <c r="B288" i="12"/>
  <c r="E288" i="12"/>
  <c r="F288" i="12"/>
  <c r="G288" i="12"/>
  <c r="I288" i="12"/>
  <c r="L288" i="12"/>
  <c r="M288" i="12"/>
  <c r="P288" i="12"/>
  <c r="B289" i="12"/>
  <c r="E289" i="12"/>
  <c r="F289" i="12"/>
  <c r="G289" i="12"/>
  <c r="I289" i="12"/>
  <c r="L289" i="12"/>
  <c r="M289" i="12"/>
  <c r="P289" i="12"/>
  <c r="B290" i="12"/>
  <c r="E290" i="12"/>
  <c r="F290" i="12"/>
  <c r="G290" i="12"/>
  <c r="I290" i="12"/>
  <c r="L290" i="12"/>
  <c r="M290" i="12"/>
  <c r="P290" i="12"/>
  <c r="B291" i="12"/>
  <c r="E291" i="12"/>
  <c r="F291" i="12"/>
  <c r="G291" i="12"/>
  <c r="I291" i="12"/>
  <c r="L291" i="12"/>
  <c r="M291" i="12"/>
  <c r="P291" i="12"/>
  <c r="B292" i="12"/>
  <c r="E292" i="12"/>
  <c r="F292" i="12"/>
  <c r="G292" i="12"/>
  <c r="I292" i="12"/>
  <c r="L292" i="12"/>
  <c r="M292" i="12"/>
  <c r="P292" i="12"/>
  <c r="B293" i="12"/>
  <c r="E293" i="12"/>
  <c r="F293" i="12"/>
  <c r="G293" i="12"/>
  <c r="I293" i="12"/>
  <c r="L293" i="12"/>
  <c r="M293" i="12"/>
  <c r="P293" i="12"/>
  <c r="B294" i="12"/>
  <c r="E294" i="12"/>
  <c r="F294" i="12"/>
  <c r="G294" i="12"/>
  <c r="I294" i="12"/>
  <c r="L294" i="12"/>
  <c r="M294" i="12"/>
  <c r="P294" i="12"/>
  <c r="B295" i="12"/>
  <c r="E295" i="12"/>
  <c r="F295" i="12"/>
  <c r="G295" i="12"/>
  <c r="I295" i="12"/>
  <c r="L295" i="12"/>
  <c r="M295" i="12"/>
  <c r="P295" i="12"/>
  <c r="B296" i="12"/>
  <c r="E296" i="12"/>
  <c r="F296" i="12"/>
  <c r="G296" i="12"/>
  <c r="I296" i="12"/>
  <c r="L296" i="12"/>
  <c r="M296" i="12"/>
  <c r="P296" i="12"/>
  <c r="B297" i="12"/>
  <c r="E297" i="12"/>
  <c r="F297" i="12"/>
  <c r="G297" i="12"/>
  <c r="I297" i="12"/>
  <c r="L297" i="12"/>
  <c r="M297" i="12"/>
  <c r="P297" i="12"/>
  <c r="B298" i="12"/>
  <c r="E298" i="12"/>
  <c r="F298" i="12"/>
  <c r="G298" i="12"/>
  <c r="I298" i="12"/>
  <c r="L298" i="12"/>
  <c r="M298" i="12"/>
  <c r="P298" i="12"/>
  <c r="B299" i="12"/>
  <c r="E299" i="12"/>
  <c r="F299" i="12"/>
  <c r="G299" i="12"/>
  <c r="I299" i="12"/>
  <c r="L299" i="12"/>
  <c r="M299" i="12"/>
  <c r="P299" i="12"/>
  <c r="B300" i="12"/>
  <c r="E300" i="12"/>
  <c r="F300" i="12"/>
  <c r="G300" i="12"/>
  <c r="I300" i="12"/>
  <c r="L300" i="12"/>
  <c r="M300" i="12"/>
  <c r="P300" i="12"/>
  <c r="B301" i="12"/>
  <c r="E301" i="12"/>
  <c r="F301" i="12"/>
  <c r="G301" i="12"/>
  <c r="I301" i="12"/>
  <c r="L301" i="12"/>
  <c r="M301" i="12"/>
  <c r="P301" i="12"/>
  <c r="B302" i="12"/>
  <c r="E302" i="12"/>
  <c r="F302" i="12"/>
  <c r="G302" i="12"/>
  <c r="I302" i="12"/>
  <c r="L302" i="12"/>
  <c r="M302" i="12"/>
  <c r="P302" i="12"/>
  <c r="B303" i="12"/>
  <c r="E303" i="12"/>
  <c r="F303" i="12"/>
  <c r="G303" i="12"/>
  <c r="I303" i="12"/>
  <c r="L303" i="12"/>
  <c r="M303" i="12"/>
  <c r="P303" i="12"/>
  <c r="B304" i="12"/>
  <c r="E304" i="12"/>
  <c r="F304" i="12"/>
  <c r="G304" i="12"/>
  <c r="I304" i="12"/>
  <c r="L304" i="12"/>
  <c r="M304" i="12"/>
  <c r="P304" i="12"/>
  <c r="B305" i="12"/>
  <c r="E305" i="12"/>
  <c r="F305" i="12"/>
  <c r="G305" i="12"/>
  <c r="I305" i="12"/>
  <c r="L305" i="12"/>
  <c r="M305" i="12"/>
  <c r="P305" i="12"/>
  <c r="B306" i="12"/>
  <c r="E306" i="12"/>
  <c r="F306" i="12"/>
  <c r="G306" i="12"/>
  <c r="I306" i="12"/>
  <c r="L306" i="12"/>
  <c r="M306" i="12"/>
  <c r="P306" i="12"/>
  <c r="B307" i="12"/>
  <c r="E307" i="12"/>
  <c r="F307" i="12"/>
  <c r="G307" i="12"/>
  <c r="I307" i="12"/>
  <c r="L307" i="12"/>
  <c r="M307" i="12"/>
  <c r="P307" i="12"/>
  <c r="B308" i="12"/>
  <c r="E308" i="12"/>
  <c r="F308" i="12"/>
  <c r="G308" i="12"/>
  <c r="I308" i="12"/>
  <c r="L308" i="12"/>
  <c r="M308" i="12"/>
  <c r="P308" i="12"/>
  <c r="B309" i="12"/>
  <c r="E309" i="12"/>
  <c r="F309" i="12"/>
  <c r="G309" i="12"/>
  <c r="I309" i="12"/>
  <c r="L309" i="12"/>
  <c r="M309" i="12"/>
  <c r="P309" i="12"/>
  <c r="B310" i="12"/>
  <c r="E310" i="12"/>
  <c r="F310" i="12"/>
  <c r="G310" i="12"/>
  <c r="I310" i="12"/>
  <c r="L310" i="12"/>
  <c r="M310" i="12"/>
  <c r="P310" i="12"/>
  <c r="B311" i="12"/>
  <c r="E311" i="12"/>
  <c r="F311" i="12"/>
  <c r="G311" i="12"/>
  <c r="I311" i="12"/>
  <c r="L311" i="12"/>
  <c r="M311" i="12"/>
  <c r="P311" i="12"/>
  <c r="B312" i="12"/>
  <c r="E312" i="12"/>
  <c r="F312" i="12"/>
  <c r="G312" i="12"/>
  <c r="I312" i="12"/>
  <c r="L312" i="12"/>
  <c r="M312" i="12"/>
  <c r="P312" i="12"/>
  <c r="B313" i="12"/>
  <c r="E313" i="12"/>
  <c r="F313" i="12"/>
  <c r="G313" i="12"/>
  <c r="I313" i="12"/>
  <c r="L313" i="12"/>
  <c r="M313" i="12"/>
  <c r="P313" i="12"/>
  <c r="B314" i="12"/>
  <c r="E314" i="12"/>
  <c r="F314" i="12"/>
  <c r="G314" i="12"/>
  <c r="I314" i="12"/>
  <c r="L314" i="12"/>
  <c r="M314" i="12"/>
  <c r="P314" i="12"/>
  <c r="B315" i="12"/>
  <c r="E315" i="12"/>
  <c r="F315" i="12"/>
  <c r="G315" i="12"/>
  <c r="I315" i="12"/>
  <c r="L315" i="12"/>
  <c r="M315" i="12"/>
  <c r="P315" i="12"/>
  <c r="B316" i="12"/>
  <c r="E316" i="12"/>
  <c r="F316" i="12"/>
  <c r="G316" i="12"/>
  <c r="I316" i="12"/>
  <c r="L316" i="12"/>
  <c r="M316" i="12"/>
  <c r="P316" i="12"/>
  <c r="B317" i="12"/>
  <c r="E317" i="12"/>
  <c r="F317" i="12"/>
  <c r="G317" i="12"/>
  <c r="I317" i="12"/>
  <c r="L317" i="12"/>
  <c r="M317" i="12"/>
  <c r="P317" i="12"/>
  <c r="B318" i="12"/>
  <c r="E318" i="12"/>
  <c r="F318" i="12"/>
  <c r="G318" i="12"/>
  <c r="I318" i="12"/>
  <c r="L318" i="12"/>
  <c r="M318" i="12"/>
  <c r="P318" i="12"/>
  <c r="B319" i="12"/>
  <c r="E319" i="12"/>
  <c r="F319" i="12"/>
  <c r="G319" i="12"/>
  <c r="I319" i="12"/>
  <c r="L319" i="12"/>
  <c r="M319" i="12"/>
  <c r="P319" i="12"/>
  <c r="B320" i="12"/>
  <c r="E320" i="12"/>
  <c r="F320" i="12"/>
  <c r="G320" i="12"/>
  <c r="I320" i="12"/>
  <c r="L320" i="12"/>
  <c r="M320" i="12"/>
  <c r="P320" i="12"/>
  <c r="B321" i="12"/>
  <c r="E321" i="12"/>
  <c r="F321" i="12"/>
  <c r="G321" i="12"/>
  <c r="I321" i="12"/>
  <c r="L321" i="12"/>
  <c r="M321" i="12"/>
  <c r="P321" i="12"/>
  <c r="B322" i="12"/>
  <c r="E322" i="12"/>
  <c r="F322" i="12"/>
  <c r="G322" i="12"/>
  <c r="I322" i="12"/>
  <c r="L322" i="12"/>
  <c r="M322" i="12"/>
  <c r="P322" i="12"/>
  <c r="B323" i="12"/>
  <c r="E323" i="12"/>
  <c r="F323" i="12"/>
  <c r="G323" i="12"/>
  <c r="I323" i="12"/>
  <c r="L323" i="12"/>
  <c r="M323" i="12"/>
  <c r="P323" i="12"/>
  <c r="B324" i="12"/>
  <c r="E324" i="12"/>
  <c r="F324" i="12"/>
  <c r="G324" i="12"/>
  <c r="I324" i="12"/>
  <c r="L324" i="12"/>
  <c r="M324" i="12"/>
  <c r="P324" i="12"/>
  <c r="B325" i="12"/>
  <c r="E325" i="12"/>
  <c r="F325" i="12"/>
  <c r="G325" i="12"/>
  <c r="I325" i="12"/>
  <c r="L325" i="12"/>
  <c r="M325" i="12"/>
  <c r="P325" i="12"/>
  <c r="B326" i="12"/>
  <c r="E326" i="12"/>
  <c r="F326" i="12"/>
  <c r="G326" i="12"/>
  <c r="I326" i="12"/>
  <c r="L326" i="12"/>
  <c r="M326" i="12"/>
  <c r="P326" i="12"/>
  <c r="B327" i="12"/>
  <c r="E327" i="12"/>
  <c r="F327" i="12"/>
  <c r="G327" i="12"/>
  <c r="I327" i="12"/>
  <c r="L327" i="12"/>
  <c r="M327" i="12"/>
  <c r="P327" i="12"/>
  <c r="B328" i="12"/>
  <c r="E328" i="12"/>
  <c r="F328" i="12"/>
  <c r="G328" i="12"/>
  <c r="I328" i="12"/>
  <c r="L328" i="12"/>
  <c r="M328" i="12"/>
  <c r="P328" i="12"/>
  <c r="B329" i="12"/>
  <c r="E329" i="12"/>
  <c r="F329" i="12"/>
  <c r="G329" i="12"/>
  <c r="I329" i="12"/>
  <c r="L329" i="12"/>
  <c r="M329" i="12"/>
  <c r="P329" i="12"/>
  <c r="B330" i="12"/>
  <c r="E330" i="12"/>
  <c r="F330" i="12"/>
  <c r="G330" i="12"/>
  <c r="I330" i="12"/>
  <c r="L330" i="12"/>
  <c r="M330" i="12"/>
  <c r="P330" i="12"/>
  <c r="B331" i="12"/>
  <c r="E331" i="12"/>
  <c r="F331" i="12"/>
  <c r="G331" i="12"/>
  <c r="I331" i="12"/>
  <c r="L331" i="12"/>
  <c r="M331" i="12"/>
  <c r="P331" i="12"/>
  <c r="B332" i="12"/>
  <c r="E332" i="12"/>
  <c r="F332" i="12"/>
  <c r="G332" i="12"/>
  <c r="I332" i="12"/>
  <c r="L332" i="12"/>
  <c r="M332" i="12"/>
  <c r="P332" i="12"/>
  <c r="B333" i="12"/>
  <c r="E333" i="12"/>
  <c r="F333" i="12"/>
  <c r="G333" i="12"/>
  <c r="I333" i="12"/>
  <c r="L333" i="12"/>
  <c r="M333" i="12"/>
  <c r="P333" i="12"/>
  <c r="B334" i="12"/>
  <c r="E334" i="12"/>
  <c r="F334" i="12"/>
  <c r="G334" i="12"/>
  <c r="I334" i="12"/>
  <c r="L334" i="12"/>
  <c r="M334" i="12"/>
  <c r="P334" i="12"/>
  <c r="B335" i="12"/>
  <c r="E335" i="12"/>
  <c r="F335" i="12"/>
  <c r="G335" i="12"/>
  <c r="I335" i="12"/>
  <c r="L335" i="12"/>
  <c r="M335" i="12"/>
  <c r="P335" i="12"/>
  <c r="B336" i="12"/>
  <c r="E336" i="12"/>
  <c r="F336" i="12"/>
  <c r="G336" i="12"/>
  <c r="I336" i="12"/>
  <c r="L336" i="12"/>
  <c r="M336" i="12"/>
  <c r="P336" i="12"/>
  <c r="B337" i="12"/>
  <c r="E337" i="12"/>
  <c r="F337" i="12"/>
  <c r="G337" i="12"/>
  <c r="I337" i="12"/>
  <c r="L337" i="12"/>
  <c r="M337" i="12"/>
  <c r="P337" i="12"/>
  <c r="B338" i="12"/>
  <c r="E338" i="12"/>
  <c r="F338" i="12"/>
  <c r="G338" i="12"/>
  <c r="I338" i="12"/>
  <c r="L338" i="12"/>
  <c r="M338" i="12"/>
  <c r="P338" i="12"/>
  <c r="B339" i="12"/>
  <c r="E339" i="12"/>
  <c r="F339" i="12"/>
  <c r="G339" i="12"/>
  <c r="I339" i="12"/>
  <c r="L339" i="12"/>
  <c r="M339" i="12"/>
  <c r="P339" i="12"/>
  <c r="B340" i="12"/>
  <c r="E340" i="12"/>
  <c r="F340" i="12"/>
  <c r="G340" i="12"/>
  <c r="I340" i="12"/>
  <c r="L340" i="12"/>
  <c r="M340" i="12"/>
  <c r="P340" i="12"/>
  <c r="B341" i="12"/>
  <c r="E341" i="12"/>
  <c r="F341" i="12"/>
  <c r="G341" i="12"/>
  <c r="I341" i="12"/>
  <c r="L341" i="12"/>
  <c r="M341" i="12"/>
  <c r="P341" i="12"/>
  <c r="B342" i="12"/>
  <c r="E342" i="12"/>
  <c r="F342" i="12"/>
  <c r="G342" i="12"/>
  <c r="I342" i="12"/>
  <c r="L342" i="12"/>
  <c r="M342" i="12"/>
  <c r="P342" i="12"/>
  <c r="B343" i="12"/>
  <c r="E343" i="12"/>
  <c r="F343" i="12"/>
  <c r="G343" i="12"/>
  <c r="I343" i="12"/>
  <c r="L343" i="12"/>
  <c r="M343" i="12"/>
  <c r="P343" i="12"/>
  <c r="B344" i="12"/>
  <c r="E344" i="12"/>
  <c r="F344" i="12"/>
  <c r="G344" i="12"/>
  <c r="I344" i="12"/>
  <c r="L344" i="12"/>
  <c r="M344" i="12"/>
  <c r="P344" i="12"/>
  <c r="B345" i="12"/>
  <c r="E345" i="12"/>
  <c r="F345" i="12"/>
  <c r="G345" i="12"/>
  <c r="I345" i="12"/>
  <c r="L345" i="12"/>
  <c r="M345" i="12"/>
  <c r="P345" i="12"/>
  <c r="B346" i="12"/>
  <c r="E346" i="12"/>
  <c r="F346" i="12"/>
  <c r="G346" i="12"/>
  <c r="I346" i="12"/>
  <c r="L346" i="12"/>
  <c r="M346" i="12"/>
  <c r="P346" i="12"/>
  <c r="B347" i="12"/>
  <c r="E347" i="12"/>
  <c r="F347" i="12"/>
  <c r="G347" i="12"/>
  <c r="I347" i="12"/>
  <c r="L347" i="12"/>
  <c r="M347" i="12"/>
  <c r="P347" i="12"/>
  <c r="B348" i="12"/>
  <c r="E348" i="12"/>
  <c r="F348" i="12"/>
  <c r="G348" i="12"/>
  <c r="I348" i="12"/>
  <c r="L348" i="12"/>
  <c r="M348" i="12"/>
  <c r="P348" i="12"/>
  <c r="B349" i="12"/>
  <c r="E349" i="12"/>
  <c r="F349" i="12"/>
  <c r="G349" i="12"/>
  <c r="I349" i="12"/>
  <c r="L349" i="12"/>
  <c r="M349" i="12"/>
  <c r="P349" i="12"/>
  <c r="B350" i="12"/>
  <c r="E350" i="12"/>
  <c r="F350" i="12"/>
  <c r="G350" i="12"/>
  <c r="I350" i="12"/>
  <c r="L350" i="12"/>
  <c r="M350" i="12"/>
  <c r="P350" i="12"/>
  <c r="B351" i="12"/>
  <c r="E351" i="12"/>
  <c r="F351" i="12"/>
  <c r="G351" i="12"/>
  <c r="I351" i="12"/>
  <c r="L351" i="12"/>
  <c r="M351" i="12"/>
  <c r="P351" i="12"/>
  <c r="B352" i="12"/>
  <c r="E352" i="12"/>
  <c r="F352" i="12"/>
  <c r="G352" i="12"/>
  <c r="I352" i="12"/>
  <c r="L352" i="12"/>
  <c r="M352" i="12"/>
  <c r="P352" i="12"/>
  <c r="B353" i="12"/>
  <c r="E353" i="12"/>
  <c r="F353" i="12"/>
  <c r="G353" i="12"/>
  <c r="I353" i="12"/>
  <c r="L353" i="12"/>
  <c r="M353" i="12"/>
  <c r="P353" i="12"/>
  <c r="B354" i="12"/>
  <c r="E354" i="12"/>
  <c r="F354" i="12"/>
  <c r="G354" i="12"/>
  <c r="I354" i="12"/>
  <c r="L354" i="12"/>
  <c r="M354" i="12"/>
  <c r="P354" i="12"/>
  <c r="B355" i="12"/>
  <c r="E355" i="12"/>
  <c r="F355" i="12"/>
  <c r="G355" i="12"/>
  <c r="I355" i="12"/>
  <c r="L355" i="12"/>
  <c r="M355" i="12"/>
  <c r="P355" i="12"/>
  <c r="B356" i="12"/>
  <c r="E356" i="12"/>
  <c r="F356" i="12"/>
  <c r="G356" i="12"/>
  <c r="I356" i="12"/>
  <c r="L356" i="12"/>
  <c r="M356" i="12"/>
  <c r="P356" i="12"/>
  <c r="B357" i="12"/>
  <c r="E357" i="12"/>
  <c r="F357" i="12"/>
  <c r="G357" i="12"/>
  <c r="I357" i="12"/>
  <c r="L357" i="12"/>
  <c r="M357" i="12"/>
  <c r="P357" i="12"/>
  <c r="B358" i="12"/>
  <c r="E358" i="12"/>
  <c r="F358" i="12"/>
  <c r="G358" i="12"/>
  <c r="I358" i="12"/>
  <c r="L358" i="12"/>
  <c r="M358" i="12"/>
  <c r="P358" i="12"/>
  <c r="B359" i="12"/>
  <c r="E359" i="12"/>
  <c r="F359" i="12"/>
  <c r="G359" i="12"/>
  <c r="I359" i="12"/>
  <c r="L359" i="12"/>
  <c r="M359" i="12"/>
  <c r="P359" i="12"/>
  <c r="B360" i="12"/>
  <c r="E360" i="12"/>
  <c r="F360" i="12"/>
  <c r="G360" i="12"/>
  <c r="I360" i="12"/>
  <c r="L360" i="12"/>
  <c r="M360" i="12"/>
  <c r="P360" i="12"/>
  <c r="B361" i="12"/>
  <c r="E361" i="12"/>
  <c r="F361" i="12"/>
  <c r="G361" i="12"/>
  <c r="I361" i="12"/>
  <c r="L361" i="12"/>
  <c r="M361" i="12"/>
  <c r="P361" i="12"/>
  <c r="B362" i="12"/>
  <c r="E362" i="12"/>
  <c r="F362" i="12"/>
  <c r="G362" i="12"/>
  <c r="I362" i="12"/>
  <c r="L362" i="12"/>
  <c r="M362" i="12"/>
  <c r="P362" i="12"/>
  <c r="B363" i="12"/>
  <c r="E363" i="12"/>
  <c r="F363" i="12"/>
  <c r="G363" i="12"/>
  <c r="I363" i="12"/>
  <c r="L363" i="12"/>
  <c r="M363" i="12"/>
  <c r="P363" i="12"/>
  <c r="B364" i="12"/>
  <c r="E364" i="12"/>
  <c r="F364" i="12"/>
  <c r="G364" i="12"/>
  <c r="I364" i="12"/>
  <c r="L364" i="12"/>
  <c r="M364" i="12"/>
  <c r="P364" i="12"/>
  <c r="B365" i="12"/>
  <c r="E365" i="12"/>
  <c r="F365" i="12"/>
  <c r="G365" i="12"/>
  <c r="I365" i="12"/>
  <c r="L365" i="12"/>
  <c r="M365" i="12"/>
  <c r="P365" i="12"/>
  <c r="B366" i="12"/>
  <c r="E366" i="12"/>
  <c r="F366" i="12"/>
  <c r="G366" i="12"/>
  <c r="I366" i="12"/>
  <c r="L366" i="12"/>
  <c r="M366" i="12"/>
  <c r="P366" i="12"/>
  <c r="B367" i="12"/>
  <c r="E367" i="12"/>
  <c r="F367" i="12"/>
  <c r="G367" i="12"/>
  <c r="I367" i="12"/>
  <c r="L367" i="12"/>
  <c r="M367" i="12"/>
  <c r="P367" i="12"/>
  <c r="B368" i="12"/>
  <c r="E368" i="12"/>
  <c r="F368" i="12"/>
  <c r="G368" i="12"/>
  <c r="I368" i="12"/>
  <c r="L368" i="12"/>
  <c r="M368" i="12"/>
  <c r="P368" i="12"/>
  <c r="B369" i="12"/>
  <c r="E369" i="12"/>
  <c r="F369" i="12"/>
  <c r="G369" i="12"/>
  <c r="I369" i="12"/>
  <c r="L369" i="12"/>
  <c r="M369" i="12"/>
  <c r="P369" i="12"/>
  <c r="B370" i="12"/>
  <c r="E370" i="12"/>
  <c r="F370" i="12"/>
  <c r="G370" i="12"/>
  <c r="I370" i="12"/>
  <c r="L370" i="12"/>
  <c r="M370" i="12"/>
  <c r="P370" i="12"/>
  <c r="B371" i="12"/>
  <c r="E371" i="12"/>
  <c r="F371" i="12"/>
  <c r="G371" i="12"/>
  <c r="I371" i="12"/>
  <c r="L371" i="12"/>
  <c r="M371" i="12"/>
  <c r="P371" i="12"/>
  <c r="B372" i="12"/>
  <c r="E372" i="12"/>
  <c r="F372" i="12"/>
  <c r="G372" i="12"/>
  <c r="I372" i="12"/>
  <c r="L372" i="12"/>
  <c r="M372" i="12"/>
  <c r="P372" i="12"/>
  <c r="E2" i="14"/>
  <c r="A1" i="4"/>
  <c r="M370" i="1" l="1"/>
  <c r="I369" i="1" l="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H5" i="1"/>
  <c r="M5" i="1" l="1"/>
  <c r="R154" i="1"/>
  <c r="R153" i="1"/>
  <c r="R152" i="1"/>
  <c r="R151" i="1"/>
  <c r="R150" i="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R6" i="1"/>
  <c r="R5" i="1"/>
  <c r="Y25" i="4" l="1"/>
  <c r="X25" i="4"/>
  <c r="W25" i="4"/>
  <c r="V25" i="4"/>
  <c r="U25" i="4"/>
  <c r="T25" i="4"/>
  <c r="Y24" i="4"/>
  <c r="X24" i="4"/>
  <c r="W24" i="4"/>
  <c r="V24" i="4"/>
  <c r="U24" i="4"/>
  <c r="T24" i="4"/>
  <c r="Y23" i="4"/>
  <c r="X23" i="4"/>
  <c r="W23" i="4"/>
  <c r="V23" i="4"/>
  <c r="U23" i="4"/>
  <c r="T23" i="4"/>
  <c r="Y22" i="4"/>
  <c r="X22" i="4"/>
  <c r="W22" i="4"/>
  <c r="V22" i="4"/>
  <c r="U22" i="4"/>
  <c r="T22" i="4"/>
  <c r="Y21" i="4"/>
  <c r="X21" i="4"/>
  <c r="W21" i="4"/>
  <c r="V21" i="4"/>
  <c r="U21" i="4"/>
  <c r="T21" i="4"/>
  <c r="Y20" i="4"/>
  <c r="X20" i="4"/>
  <c r="W20" i="4"/>
  <c r="V20" i="4"/>
  <c r="U20" i="4"/>
  <c r="T20" i="4"/>
  <c r="Y19" i="4"/>
  <c r="X19" i="4"/>
  <c r="W19" i="4"/>
  <c r="V19" i="4"/>
  <c r="U19" i="4"/>
  <c r="T19" i="4"/>
  <c r="Y18" i="4"/>
  <c r="X18" i="4"/>
  <c r="W18" i="4"/>
  <c r="V18" i="4"/>
  <c r="U18" i="4"/>
  <c r="T18" i="4"/>
  <c r="Y17" i="4"/>
  <c r="W17" i="4"/>
  <c r="V17" i="4"/>
  <c r="U17" i="4"/>
  <c r="T17" i="4"/>
  <c r="Y16" i="4"/>
  <c r="X16" i="4"/>
  <c r="W16" i="4"/>
  <c r="V16" i="4"/>
  <c r="U16" i="4"/>
  <c r="T16" i="4"/>
  <c r="Y15" i="4"/>
  <c r="X15" i="4"/>
  <c r="W15" i="4"/>
  <c r="V15" i="4"/>
  <c r="U15" i="4"/>
  <c r="T15" i="4"/>
  <c r="Y14" i="4"/>
  <c r="W14" i="4"/>
  <c r="V14" i="4"/>
  <c r="U14" i="4"/>
  <c r="T14" i="4"/>
  <c r="Y13" i="4"/>
  <c r="W13" i="4"/>
  <c r="V13" i="4"/>
  <c r="U13" i="4"/>
  <c r="T13" i="4"/>
  <c r="Y12" i="4"/>
  <c r="X12" i="4"/>
  <c r="W12" i="4"/>
  <c r="V12" i="4"/>
  <c r="U12" i="4"/>
  <c r="T12" i="4"/>
  <c r="Y11" i="4"/>
  <c r="X11" i="4"/>
  <c r="W11" i="4"/>
  <c r="V11" i="4"/>
  <c r="U11" i="4"/>
  <c r="T11" i="4"/>
  <c r="Y10" i="4"/>
  <c r="W10" i="4"/>
  <c r="V10" i="4"/>
  <c r="U10" i="4"/>
  <c r="T10" i="4"/>
  <c r="Y9" i="4"/>
  <c r="X9" i="4"/>
  <c r="W9" i="4"/>
  <c r="V9" i="4"/>
  <c r="U9" i="4"/>
  <c r="T9" i="4"/>
  <c r="Y8" i="4"/>
  <c r="W8" i="4"/>
  <c r="V8" i="4"/>
  <c r="U8" i="4"/>
  <c r="T8" i="4"/>
  <c r="Y7" i="4"/>
  <c r="W7" i="4"/>
  <c r="V7" i="4"/>
  <c r="U7" i="4"/>
  <c r="T7" i="4"/>
  <c r="Y6" i="4"/>
  <c r="W6" i="4"/>
  <c r="V6" i="4"/>
  <c r="U6" i="4"/>
  <c r="T6" i="4"/>
  <c r="Y5" i="4"/>
  <c r="X5" i="4"/>
  <c r="W5" i="4"/>
  <c r="V5" i="4"/>
  <c r="U5" i="4"/>
  <c r="T5" i="4"/>
  <c r="Y4" i="4"/>
  <c r="X4" i="4"/>
  <c r="W4" i="4"/>
  <c r="V4" i="4"/>
  <c r="U4" i="4"/>
  <c r="T4" i="4"/>
  <c r="Y3" i="4"/>
  <c r="W3" i="4"/>
  <c r="V3" i="4"/>
  <c r="U3" i="4"/>
  <c r="T3" i="4"/>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6" i="1"/>
  <c r="L5" i="1"/>
  <c r="X370" i="1" l="1"/>
  <c r="Z370" i="1"/>
  <c r="N370" i="1"/>
  <c r="Y370" i="1"/>
  <c r="N5" i="1"/>
  <c r="Y5" i="1"/>
  <c r="X5" i="1"/>
  <c r="Z5" i="1"/>
  <c r="Q366" i="12"/>
  <c r="R366" i="12"/>
  <c r="S366" i="12"/>
  <c r="T366" i="12"/>
  <c r="U366" i="12"/>
  <c r="V366" i="12"/>
  <c r="W366" i="12"/>
  <c r="X366" i="12"/>
  <c r="Q367" i="12"/>
  <c r="R367" i="12"/>
  <c r="S367" i="12"/>
  <c r="T367" i="12"/>
  <c r="U367" i="12"/>
  <c r="V367" i="12"/>
  <c r="W367" i="12"/>
  <c r="X367" i="12"/>
  <c r="Q368" i="12"/>
  <c r="R368" i="12"/>
  <c r="S368" i="12"/>
  <c r="T368" i="12"/>
  <c r="U368" i="12"/>
  <c r="V368" i="12"/>
  <c r="W368" i="12"/>
  <c r="X368" i="12"/>
  <c r="Q369" i="12"/>
  <c r="R369" i="12"/>
  <c r="S369" i="12"/>
  <c r="T369" i="12"/>
  <c r="U369" i="12"/>
  <c r="V369" i="12"/>
  <c r="W369" i="12"/>
  <c r="X369" i="12"/>
  <c r="Q370" i="12"/>
  <c r="R370" i="12"/>
  <c r="S370" i="12"/>
  <c r="T370" i="12"/>
  <c r="U370" i="12"/>
  <c r="V370" i="12"/>
  <c r="W370" i="12"/>
  <c r="X370" i="12"/>
  <c r="S154" i="1"/>
  <c r="S153" i="1"/>
  <c r="S152" i="1"/>
  <c r="S151" i="1"/>
  <c r="S150" i="1"/>
  <c r="S149" i="1"/>
  <c r="S148" i="1"/>
  <c r="S147" i="1"/>
  <c r="S146" i="1"/>
  <c r="S145" i="1"/>
  <c r="S144" i="1"/>
  <c r="S143" i="1"/>
  <c r="S142" i="1"/>
  <c r="S141" i="1"/>
  <c r="S140" i="1"/>
  <c r="S139" i="1"/>
  <c r="S138" i="1"/>
  <c r="S137" i="1"/>
  <c r="S136" i="1"/>
  <c r="S135" i="1"/>
  <c r="S134" i="1"/>
  <c r="S133" i="1"/>
  <c r="S132"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5" i="1"/>
  <c r="S34" i="1"/>
  <c r="S33" i="1"/>
  <c r="S32" i="1"/>
  <c r="S31" i="1"/>
  <c r="S30" i="1"/>
  <c r="S29" i="1"/>
  <c r="S28" i="1"/>
  <c r="S27" i="1"/>
  <c r="S26" i="1"/>
  <c r="S25" i="1"/>
  <c r="S24" i="1"/>
  <c r="S23" i="1"/>
  <c r="S22" i="1"/>
  <c r="S21" i="1"/>
  <c r="S19" i="1"/>
  <c r="S18" i="1"/>
  <c r="S17" i="1"/>
  <c r="S16" i="1"/>
  <c r="S15" i="1"/>
  <c r="S14" i="1"/>
  <c r="S13" i="1"/>
  <c r="S12" i="1"/>
  <c r="S11" i="1"/>
  <c r="S10" i="1"/>
  <c r="S8" i="1"/>
  <c r="S7" i="1"/>
  <c r="S6" i="1"/>
  <c r="S5" i="1"/>
  <c r="T154" i="1"/>
  <c r="T153" i="1"/>
  <c r="T152" i="1"/>
  <c r="T151" i="1"/>
  <c r="T150" i="1"/>
  <c r="T149" i="1"/>
  <c r="T148" i="1"/>
  <c r="T147" i="1"/>
  <c r="T146" i="1"/>
  <c r="T145" i="1"/>
  <c r="T144" i="1"/>
  <c r="T143" i="1"/>
  <c r="T142" i="1"/>
  <c r="T141" i="1"/>
  <c r="T140" i="1"/>
  <c r="T139" i="1"/>
  <c r="T138" i="1"/>
  <c r="T137" i="1"/>
  <c r="T136" i="1"/>
  <c r="T135" i="1"/>
  <c r="T134" i="1"/>
  <c r="T133" i="1"/>
  <c r="T132" i="1"/>
  <c r="T131" i="1"/>
  <c r="T130" i="1"/>
  <c r="T129" i="1"/>
  <c r="T128" i="1"/>
  <c r="T127" i="1"/>
  <c r="T126" i="1"/>
  <c r="T125" i="1"/>
  <c r="T124" i="1"/>
  <c r="T123" i="1"/>
  <c r="T122" i="1"/>
  <c r="T121" i="1"/>
  <c r="T120" i="1"/>
  <c r="T119" i="1"/>
  <c r="T118" i="1"/>
  <c r="T117" i="1"/>
  <c r="T116" i="1"/>
  <c r="T115" i="1"/>
  <c r="T114" i="1"/>
  <c r="T113" i="1"/>
  <c r="T112" i="1"/>
  <c r="T111" i="1"/>
  <c r="T110" i="1"/>
  <c r="T109" i="1"/>
  <c r="T108" i="1"/>
  <c r="T107" i="1"/>
  <c r="T106" i="1"/>
  <c r="T105" i="1"/>
  <c r="T104" i="1"/>
  <c r="T103" i="1"/>
  <c r="T102" i="1"/>
  <c r="T101" i="1"/>
  <c r="T100" i="1"/>
  <c r="T99" i="1"/>
  <c r="T98" i="1"/>
  <c r="T97" i="1"/>
  <c r="T96" i="1"/>
  <c r="T95" i="1"/>
  <c r="T94" i="1"/>
  <c r="T93" i="1"/>
  <c r="T92" i="1"/>
  <c r="T91" i="1"/>
  <c r="T90" i="1"/>
  <c r="T89" i="1"/>
  <c r="T88" i="1"/>
  <c r="T87" i="1"/>
  <c r="T86" i="1"/>
  <c r="T85" i="1"/>
  <c r="T84" i="1"/>
  <c r="T83" i="1"/>
  <c r="T82" i="1"/>
  <c r="T81" i="1"/>
  <c r="T80" i="1"/>
  <c r="T79" i="1"/>
  <c r="T78" i="1"/>
  <c r="T77" i="1"/>
  <c r="T76" i="1"/>
  <c r="T75" i="1"/>
  <c r="T74" i="1"/>
  <c r="T73" i="1"/>
  <c r="T72" i="1"/>
  <c r="T71" i="1"/>
  <c r="T70" i="1"/>
  <c r="T69" i="1"/>
  <c r="T68" i="1"/>
  <c r="T67" i="1"/>
  <c r="T66" i="1"/>
  <c r="T65" i="1"/>
  <c r="T64" i="1"/>
  <c r="T63" i="1"/>
  <c r="T62" i="1"/>
  <c r="T61" i="1"/>
  <c r="T60" i="1"/>
  <c r="T59" i="1"/>
  <c r="T58" i="1"/>
  <c r="T57" i="1"/>
  <c r="T56" i="1"/>
  <c r="T55" i="1"/>
  <c r="T54" i="1"/>
  <c r="T53" i="1"/>
  <c r="T52" i="1"/>
  <c r="T51" i="1"/>
  <c r="T50" i="1"/>
  <c r="T49" i="1"/>
  <c r="T48" i="1"/>
  <c r="T47" i="1"/>
  <c r="T46" i="1"/>
  <c r="T45" i="1"/>
  <c r="T44" i="1"/>
  <c r="T43" i="1"/>
  <c r="T42" i="1"/>
  <c r="T41" i="1"/>
  <c r="T40" i="1"/>
  <c r="T39" i="1"/>
  <c r="T38" i="1"/>
  <c r="T37" i="1"/>
  <c r="T35" i="1"/>
  <c r="T34" i="1"/>
  <c r="T33" i="1"/>
  <c r="T32" i="1"/>
  <c r="T31" i="1"/>
  <c r="T30" i="1"/>
  <c r="T29" i="1"/>
  <c r="T28" i="1"/>
  <c r="T27" i="1"/>
  <c r="T26" i="1"/>
  <c r="T25" i="1"/>
  <c r="T24" i="1"/>
  <c r="T23" i="1"/>
  <c r="T22" i="1"/>
  <c r="T21" i="1"/>
  <c r="T19" i="1"/>
  <c r="T18" i="1"/>
  <c r="T17" i="1"/>
  <c r="T16" i="1"/>
  <c r="T15" i="1"/>
  <c r="T14" i="1"/>
  <c r="T13" i="1"/>
  <c r="T12" i="1"/>
  <c r="T11" i="1"/>
  <c r="T10" i="1"/>
  <c r="T8" i="1"/>
  <c r="T7" i="1"/>
  <c r="T6" i="1"/>
  <c r="R370" i="1"/>
  <c r="T370" i="1" s="1"/>
  <c r="R369" i="1"/>
  <c r="S369" i="1" s="1"/>
  <c r="R368" i="1"/>
  <c r="T368" i="1" s="1"/>
  <c r="R367" i="1"/>
  <c r="T367" i="1" s="1"/>
  <c r="R366" i="1"/>
  <c r="S366" i="1" s="1"/>
  <c r="R365" i="1"/>
  <c r="T365" i="1" s="1"/>
  <c r="R364" i="1"/>
  <c r="T364" i="1" s="1"/>
  <c r="R363" i="1"/>
  <c r="T363" i="1" s="1"/>
  <c r="R362" i="1"/>
  <c r="T362" i="1" s="1"/>
  <c r="R361" i="1"/>
  <c r="S361" i="1" s="1"/>
  <c r="R360" i="1"/>
  <c r="S360" i="1" s="1"/>
  <c r="R359" i="1"/>
  <c r="S359" i="1" s="1"/>
  <c r="R358" i="1"/>
  <c r="S358" i="1" s="1"/>
  <c r="R357" i="1"/>
  <c r="T357" i="1" s="1"/>
  <c r="R356" i="1"/>
  <c r="T356" i="1" s="1"/>
  <c r="R355" i="1"/>
  <c r="T355" i="1" s="1"/>
  <c r="R354" i="1"/>
  <c r="T354" i="1" s="1"/>
  <c r="R353" i="1"/>
  <c r="S353" i="1" s="1"/>
  <c r="R352" i="1"/>
  <c r="S352" i="1" s="1"/>
  <c r="R351" i="1"/>
  <c r="T351" i="1" s="1"/>
  <c r="R350" i="1"/>
  <c r="T350" i="1" s="1"/>
  <c r="R349" i="1"/>
  <c r="T349" i="1" s="1"/>
  <c r="R348" i="1"/>
  <c r="T348" i="1" s="1"/>
  <c r="R347" i="1"/>
  <c r="T347" i="1" s="1"/>
  <c r="R346" i="1"/>
  <c r="T346" i="1" s="1"/>
  <c r="R345" i="1"/>
  <c r="S345" i="1" s="1"/>
  <c r="R344" i="1"/>
  <c r="T344" i="1" s="1"/>
  <c r="R343" i="1"/>
  <c r="S343" i="1" s="1"/>
  <c r="R342" i="1"/>
  <c r="T342" i="1" s="1"/>
  <c r="R341" i="1"/>
  <c r="T341" i="1" s="1"/>
  <c r="R340" i="1"/>
  <c r="T340" i="1" s="1"/>
  <c r="R339" i="1"/>
  <c r="T339" i="1" s="1"/>
  <c r="R338" i="1"/>
  <c r="T338" i="1" s="1"/>
  <c r="R337" i="1"/>
  <c r="S337" i="1" s="1"/>
  <c r="R336" i="1"/>
  <c r="S336" i="1" s="1"/>
  <c r="R335" i="1"/>
  <c r="T335" i="1" s="1"/>
  <c r="R334" i="1"/>
  <c r="T334" i="1" s="1"/>
  <c r="R333" i="1"/>
  <c r="T333" i="1" s="1"/>
  <c r="R332" i="1"/>
  <c r="T332" i="1" s="1"/>
  <c r="R331" i="1"/>
  <c r="T331" i="1" s="1"/>
  <c r="R330" i="1"/>
  <c r="T330" i="1" s="1"/>
  <c r="R329" i="1"/>
  <c r="S329" i="1" s="1"/>
  <c r="R328" i="1"/>
  <c r="S328" i="1" s="1"/>
  <c r="R327" i="1"/>
  <c r="S327" i="1" s="1"/>
  <c r="R326" i="1"/>
  <c r="T326" i="1" s="1"/>
  <c r="R325" i="1"/>
  <c r="T325" i="1" s="1"/>
  <c r="R324" i="1"/>
  <c r="T324" i="1" s="1"/>
  <c r="R323" i="1"/>
  <c r="T323" i="1" s="1"/>
  <c r="R322" i="1"/>
  <c r="T322" i="1" s="1"/>
  <c r="R321" i="1"/>
  <c r="S321" i="1" s="1"/>
  <c r="R320" i="1"/>
  <c r="T320" i="1" s="1"/>
  <c r="R319" i="1"/>
  <c r="T319" i="1" s="1"/>
  <c r="R318" i="1"/>
  <c r="T318" i="1" s="1"/>
  <c r="R317" i="1"/>
  <c r="T317" i="1" s="1"/>
  <c r="R316" i="1"/>
  <c r="T316" i="1" s="1"/>
  <c r="R315" i="1"/>
  <c r="T315" i="1" s="1"/>
  <c r="R314" i="1"/>
  <c r="T314" i="1" s="1"/>
  <c r="R313" i="1"/>
  <c r="S313" i="1" s="1"/>
  <c r="R312" i="1"/>
  <c r="S312" i="1" s="1"/>
  <c r="R311" i="1"/>
  <c r="S311" i="1" s="1"/>
  <c r="R310" i="1"/>
  <c r="S310" i="1" s="1"/>
  <c r="R309" i="1"/>
  <c r="T309" i="1" s="1"/>
  <c r="R308" i="1"/>
  <c r="T308" i="1" s="1"/>
  <c r="R307" i="1"/>
  <c r="T307" i="1" s="1"/>
  <c r="R306" i="1"/>
  <c r="T306" i="1" s="1"/>
  <c r="R305" i="1"/>
  <c r="S305" i="1" s="1"/>
  <c r="R304" i="1"/>
  <c r="S304" i="1" s="1"/>
  <c r="R303" i="1"/>
  <c r="T303" i="1" s="1"/>
  <c r="R302" i="1"/>
  <c r="T302" i="1" s="1"/>
  <c r="R301" i="1"/>
  <c r="T301" i="1" s="1"/>
  <c r="R300" i="1"/>
  <c r="T300" i="1" s="1"/>
  <c r="R299" i="1"/>
  <c r="T299" i="1" s="1"/>
  <c r="R298" i="1"/>
  <c r="T298" i="1" s="1"/>
  <c r="R297" i="1"/>
  <c r="S297" i="1" s="1"/>
  <c r="R296" i="1"/>
  <c r="T296" i="1" s="1"/>
  <c r="R295" i="1"/>
  <c r="S295" i="1" s="1"/>
  <c r="R294" i="1"/>
  <c r="S294" i="1" s="1"/>
  <c r="R293" i="1"/>
  <c r="T293" i="1" s="1"/>
  <c r="R292" i="1"/>
  <c r="T292" i="1" s="1"/>
  <c r="R291" i="1"/>
  <c r="T291" i="1" s="1"/>
  <c r="R290" i="1"/>
  <c r="T290" i="1" s="1"/>
  <c r="R289" i="1"/>
  <c r="S289" i="1" s="1"/>
  <c r="R288" i="1"/>
  <c r="S288" i="1" s="1"/>
  <c r="R287" i="1"/>
  <c r="T287" i="1" s="1"/>
  <c r="R286" i="1"/>
  <c r="T286" i="1" s="1"/>
  <c r="R285" i="1"/>
  <c r="T285" i="1" s="1"/>
  <c r="R284" i="1"/>
  <c r="T284" i="1" s="1"/>
  <c r="R283" i="1"/>
  <c r="T283" i="1" s="1"/>
  <c r="R282" i="1"/>
  <c r="T282" i="1" s="1"/>
  <c r="R281" i="1"/>
  <c r="S281" i="1" s="1"/>
  <c r="R280" i="1"/>
  <c r="S280" i="1" s="1"/>
  <c r="R279" i="1"/>
  <c r="S279" i="1" s="1"/>
  <c r="R278" i="1"/>
  <c r="S278" i="1" s="1"/>
  <c r="R277" i="1"/>
  <c r="T277" i="1" s="1"/>
  <c r="R276" i="1"/>
  <c r="T276" i="1" s="1"/>
  <c r="R275" i="1"/>
  <c r="T275" i="1" s="1"/>
  <c r="R274" i="1"/>
  <c r="T274" i="1" s="1"/>
  <c r="R273" i="1"/>
  <c r="S273" i="1" s="1"/>
  <c r="R272" i="1"/>
  <c r="T272" i="1" s="1"/>
  <c r="R271" i="1"/>
  <c r="T271" i="1" s="1"/>
  <c r="R270" i="1"/>
  <c r="T270" i="1" s="1"/>
  <c r="R269" i="1"/>
  <c r="T269" i="1" s="1"/>
  <c r="R268" i="1"/>
  <c r="T268" i="1" s="1"/>
  <c r="R267" i="1"/>
  <c r="T267" i="1" s="1"/>
  <c r="R266" i="1"/>
  <c r="T266" i="1" s="1"/>
  <c r="R265" i="1"/>
  <c r="S265" i="1" s="1"/>
  <c r="R264" i="1"/>
  <c r="S264" i="1" s="1"/>
  <c r="R263" i="1"/>
  <c r="S263" i="1" s="1"/>
  <c r="R262" i="1"/>
  <c r="T262" i="1" s="1"/>
  <c r="R261" i="1"/>
  <c r="T261" i="1" s="1"/>
  <c r="R260" i="1"/>
  <c r="T260" i="1" s="1"/>
  <c r="R259" i="1"/>
  <c r="T259" i="1" s="1"/>
  <c r="R258" i="1"/>
  <c r="T258" i="1" s="1"/>
  <c r="R257" i="1"/>
  <c r="S257" i="1" s="1"/>
  <c r="R256" i="1"/>
  <c r="S256" i="1" s="1"/>
  <c r="R255" i="1"/>
  <c r="T255" i="1" s="1"/>
  <c r="R254" i="1"/>
  <c r="T254" i="1" s="1"/>
  <c r="R253" i="1"/>
  <c r="T253" i="1" s="1"/>
  <c r="R252" i="1"/>
  <c r="T252" i="1" s="1"/>
  <c r="R251" i="1"/>
  <c r="T251" i="1" s="1"/>
  <c r="R250" i="1"/>
  <c r="T250" i="1" s="1"/>
  <c r="R249" i="1"/>
  <c r="S249" i="1" s="1"/>
  <c r="R248" i="1"/>
  <c r="T248" i="1" s="1"/>
  <c r="R247" i="1"/>
  <c r="S247" i="1" s="1"/>
  <c r="R246" i="1"/>
  <c r="T246" i="1" s="1"/>
  <c r="R245" i="1"/>
  <c r="T245" i="1" s="1"/>
  <c r="R244" i="1"/>
  <c r="T244" i="1" s="1"/>
  <c r="R243" i="1"/>
  <c r="T243" i="1" s="1"/>
  <c r="R242" i="1"/>
  <c r="T242" i="1" s="1"/>
  <c r="R241" i="1"/>
  <c r="S241" i="1" s="1"/>
  <c r="R240" i="1"/>
  <c r="S240" i="1" s="1"/>
  <c r="R239" i="1"/>
  <c r="T239" i="1" s="1"/>
  <c r="R238" i="1"/>
  <c r="T238" i="1" s="1"/>
  <c r="R237" i="1"/>
  <c r="T237" i="1" s="1"/>
  <c r="R236" i="1"/>
  <c r="T236" i="1" s="1"/>
  <c r="R235" i="1"/>
  <c r="T235" i="1" s="1"/>
  <c r="R234" i="1"/>
  <c r="T234" i="1" s="1"/>
  <c r="R233" i="1"/>
  <c r="S233" i="1" s="1"/>
  <c r="R232" i="1"/>
  <c r="S232" i="1" s="1"/>
  <c r="R231" i="1"/>
  <c r="S231" i="1" s="1"/>
  <c r="R230" i="1"/>
  <c r="T230" i="1" s="1"/>
  <c r="R229" i="1"/>
  <c r="T229" i="1" s="1"/>
  <c r="R228" i="1"/>
  <c r="T228" i="1" s="1"/>
  <c r="R227" i="1"/>
  <c r="T227" i="1" s="1"/>
  <c r="R226" i="1"/>
  <c r="T226" i="1" s="1"/>
  <c r="R225" i="1"/>
  <c r="S225" i="1" s="1"/>
  <c r="R224" i="1"/>
  <c r="T224" i="1" s="1"/>
  <c r="R223" i="1"/>
  <c r="T223" i="1" s="1"/>
  <c r="R222" i="1"/>
  <c r="T222" i="1" s="1"/>
  <c r="R221" i="1"/>
  <c r="T221" i="1" s="1"/>
  <c r="R220" i="1"/>
  <c r="T220" i="1" s="1"/>
  <c r="R219" i="1"/>
  <c r="T219" i="1" s="1"/>
  <c r="R218" i="1"/>
  <c r="T218" i="1" s="1"/>
  <c r="R217" i="1"/>
  <c r="S217" i="1" s="1"/>
  <c r="R216" i="1"/>
  <c r="S216" i="1" s="1"/>
  <c r="R215" i="1"/>
  <c r="S215" i="1" s="1"/>
  <c r="R214" i="1"/>
  <c r="T214" i="1" s="1"/>
  <c r="R213" i="1"/>
  <c r="T213" i="1" s="1"/>
  <c r="R212" i="1"/>
  <c r="T212" i="1" s="1"/>
  <c r="R211" i="1"/>
  <c r="T211" i="1" s="1"/>
  <c r="R210" i="1"/>
  <c r="T210" i="1" s="1"/>
  <c r="R209" i="1"/>
  <c r="S209" i="1" s="1"/>
  <c r="R208" i="1"/>
  <c r="S208" i="1" s="1"/>
  <c r="R207" i="1"/>
  <c r="T207" i="1" s="1"/>
  <c r="R206" i="1"/>
  <c r="T206" i="1" s="1"/>
  <c r="R205" i="1"/>
  <c r="T205" i="1" s="1"/>
  <c r="R204" i="1"/>
  <c r="T204" i="1" s="1"/>
  <c r="R203" i="1"/>
  <c r="T203" i="1" s="1"/>
  <c r="R202" i="1"/>
  <c r="T202" i="1" s="1"/>
  <c r="R201" i="1"/>
  <c r="S201" i="1" s="1"/>
  <c r="R200" i="1"/>
  <c r="T200" i="1" s="1"/>
  <c r="R199" i="1"/>
  <c r="S199" i="1" s="1"/>
  <c r="R198" i="1"/>
  <c r="S198" i="1" s="1"/>
  <c r="R197" i="1"/>
  <c r="T197" i="1" s="1"/>
  <c r="R196" i="1"/>
  <c r="T196" i="1" s="1"/>
  <c r="R195" i="1"/>
  <c r="T195" i="1" s="1"/>
  <c r="R194" i="1"/>
  <c r="T194" i="1" s="1"/>
  <c r="R193" i="1"/>
  <c r="S193" i="1" s="1"/>
  <c r="R192" i="1"/>
  <c r="S192" i="1" s="1"/>
  <c r="R191" i="1"/>
  <c r="T191" i="1" s="1"/>
  <c r="R190" i="1"/>
  <c r="T190" i="1" s="1"/>
  <c r="R189" i="1"/>
  <c r="T189" i="1" s="1"/>
  <c r="R188" i="1"/>
  <c r="T188" i="1" s="1"/>
  <c r="R187" i="1"/>
  <c r="T187" i="1" s="1"/>
  <c r="R186" i="1"/>
  <c r="T186" i="1" s="1"/>
  <c r="R185" i="1"/>
  <c r="S185" i="1" s="1"/>
  <c r="R184" i="1"/>
  <c r="S184" i="1" s="1"/>
  <c r="R183" i="1"/>
  <c r="S183" i="1" s="1"/>
  <c r="R182" i="1"/>
  <c r="S182" i="1" s="1"/>
  <c r="R181" i="1"/>
  <c r="T181" i="1" s="1"/>
  <c r="R180" i="1"/>
  <c r="T180" i="1" s="1"/>
  <c r="R179" i="1"/>
  <c r="T179" i="1" s="1"/>
  <c r="R178" i="1"/>
  <c r="T178" i="1" s="1"/>
  <c r="R177" i="1"/>
  <c r="S177" i="1" s="1"/>
  <c r="R176" i="1"/>
  <c r="T176" i="1" s="1"/>
  <c r="R175" i="1"/>
  <c r="T175" i="1" s="1"/>
  <c r="R174" i="1"/>
  <c r="T174" i="1" s="1"/>
  <c r="R173" i="1"/>
  <c r="T173" i="1" s="1"/>
  <c r="R172" i="1"/>
  <c r="T172" i="1" s="1"/>
  <c r="R171" i="1"/>
  <c r="T171" i="1" s="1"/>
  <c r="R170" i="1"/>
  <c r="T170" i="1" s="1"/>
  <c r="R169" i="1"/>
  <c r="S169" i="1" s="1"/>
  <c r="R168" i="1"/>
  <c r="S168" i="1" s="1"/>
  <c r="R167" i="1"/>
  <c r="S167" i="1" s="1"/>
  <c r="R166" i="1"/>
  <c r="T166" i="1" s="1"/>
  <c r="R165" i="1"/>
  <c r="T165" i="1" s="1"/>
  <c r="R164" i="1"/>
  <c r="T164" i="1" s="1"/>
  <c r="R163" i="1"/>
  <c r="T163" i="1" s="1"/>
  <c r="R162" i="1"/>
  <c r="T162" i="1" s="1"/>
  <c r="R161" i="1"/>
  <c r="S161" i="1" s="1"/>
  <c r="R160" i="1"/>
  <c r="S160" i="1" s="1"/>
  <c r="R159" i="1"/>
  <c r="T159" i="1" s="1"/>
  <c r="R158" i="1"/>
  <c r="T158" i="1" s="1"/>
  <c r="R157" i="1"/>
  <c r="T157" i="1" s="1"/>
  <c r="R156" i="1"/>
  <c r="T156" i="1" s="1"/>
  <c r="R155" i="1"/>
  <c r="T155" i="1" s="1"/>
  <c r="Q11" i="1"/>
  <c r="O368" i="1"/>
  <c r="P368" i="1"/>
  <c r="Q368" i="1"/>
  <c r="O369" i="1"/>
  <c r="P369" i="1"/>
  <c r="Q369" i="1"/>
  <c r="O370" i="1"/>
  <c r="P370" i="1"/>
  <c r="Q370" i="1"/>
  <c r="Q367" i="1"/>
  <c r="P367" i="1"/>
  <c r="O367" i="1"/>
  <c r="Q366" i="1"/>
  <c r="P366" i="1"/>
  <c r="O366" i="1"/>
  <c r="Q365" i="1"/>
  <c r="P365" i="1"/>
  <c r="O365" i="1"/>
  <c r="Q364" i="1"/>
  <c r="P364" i="1"/>
  <c r="O364" i="1"/>
  <c r="Q363" i="1"/>
  <c r="P363" i="1"/>
  <c r="O363" i="1"/>
  <c r="Q362" i="1"/>
  <c r="P362" i="1"/>
  <c r="O362" i="1"/>
  <c r="Q361" i="1"/>
  <c r="P361" i="1"/>
  <c r="O361" i="1"/>
  <c r="Q360" i="1"/>
  <c r="P360" i="1"/>
  <c r="O360" i="1"/>
  <c r="Q359" i="1"/>
  <c r="P359" i="1"/>
  <c r="O359" i="1"/>
  <c r="Q358" i="1"/>
  <c r="P358" i="1"/>
  <c r="O358" i="1"/>
  <c r="Q357" i="1"/>
  <c r="P357" i="1"/>
  <c r="O357" i="1"/>
  <c r="Q356" i="1"/>
  <c r="P356" i="1"/>
  <c r="O356" i="1"/>
  <c r="Q355" i="1"/>
  <c r="P355" i="1"/>
  <c r="O355" i="1"/>
  <c r="Q354" i="1"/>
  <c r="P354" i="1"/>
  <c r="O354" i="1"/>
  <c r="Q353" i="1"/>
  <c r="P353" i="1"/>
  <c r="O353" i="1"/>
  <c r="Q352" i="1"/>
  <c r="P352" i="1"/>
  <c r="O352" i="1"/>
  <c r="Q351" i="1"/>
  <c r="P351" i="1"/>
  <c r="O351" i="1"/>
  <c r="Q350" i="1"/>
  <c r="P350" i="1"/>
  <c r="O350" i="1"/>
  <c r="Q349" i="1"/>
  <c r="P349" i="1"/>
  <c r="O349" i="1"/>
  <c r="Q348" i="1"/>
  <c r="P348" i="1"/>
  <c r="O348" i="1"/>
  <c r="Q347" i="1"/>
  <c r="P347" i="1"/>
  <c r="O347" i="1"/>
  <c r="Q346" i="1"/>
  <c r="P346" i="1"/>
  <c r="O346" i="1"/>
  <c r="Q345" i="1"/>
  <c r="P345" i="1"/>
  <c r="O345" i="1"/>
  <c r="Q344" i="1"/>
  <c r="P344" i="1"/>
  <c r="O344" i="1"/>
  <c r="Q343" i="1"/>
  <c r="P343" i="1"/>
  <c r="O343" i="1"/>
  <c r="Q342" i="1"/>
  <c r="P342" i="1"/>
  <c r="O342" i="1"/>
  <c r="Q341" i="1"/>
  <c r="P341" i="1"/>
  <c r="O341" i="1"/>
  <c r="Q340" i="1"/>
  <c r="P340" i="1"/>
  <c r="O340" i="1"/>
  <c r="Q339" i="1"/>
  <c r="P339" i="1"/>
  <c r="O339" i="1"/>
  <c r="Q338" i="1"/>
  <c r="P338" i="1"/>
  <c r="O338" i="1"/>
  <c r="Q337" i="1"/>
  <c r="P337" i="1"/>
  <c r="O337" i="1"/>
  <c r="Q336" i="1"/>
  <c r="P336" i="1"/>
  <c r="O336" i="1"/>
  <c r="Q335" i="1"/>
  <c r="P335" i="1"/>
  <c r="O335" i="1"/>
  <c r="Q334" i="1"/>
  <c r="P334" i="1"/>
  <c r="O334" i="1"/>
  <c r="Q333" i="1"/>
  <c r="P333" i="1"/>
  <c r="O333" i="1"/>
  <c r="Q332" i="1"/>
  <c r="P332" i="1"/>
  <c r="O332" i="1"/>
  <c r="Q331" i="1"/>
  <c r="P331" i="1"/>
  <c r="O331" i="1"/>
  <c r="Q330" i="1"/>
  <c r="P330" i="1"/>
  <c r="O330" i="1"/>
  <c r="Q329" i="1"/>
  <c r="P329" i="1"/>
  <c r="O329" i="1"/>
  <c r="Q328" i="1"/>
  <c r="P328" i="1"/>
  <c r="O328" i="1"/>
  <c r="Q327" i="1"/>
  <c r="P327" i="1"/>
  <c r="O327" i="1"/>
  <c r="Q326" i="1"/>
  <c r="P326" i="1"/>
  <c r="O326" i="1"/>
  <c r="Q325" i="1"/>
  <c r="P325" i="1"/>
  <c r="O325" i="1"/>
  <c r="Q324" i="1"/>
  <c r="P324" i="1"/>
  <c r="O324" i="1"/>
  <c r="Q323" i="1"/>
  <c r="P323" i="1"/>
  <c r="O323" i="1"/>
  <c r="Q322" i="1"/>
  <c r="P322" i="1"/>
  <c r="O322" i="1"/>
  <c r="Q321" i="1"/>
  <c r="P321" i="1"/>
  <c r="O321" i="1"/>
  <c r="Q320" i="1"/>
  <c r="P320" i="1"/>
  <c r="O320" i="1"/>
  <c r="Q319" i="1"/>
  <c r="P319" i="1"/>
  <c r="O319" i="1"/>
  <c r="Q318" i="1"/>
  <c r="P318" i="1"/>
  <c r="O318" i="1"/>
  <c r="Q317" i="1"/>
  <c r="P317" i="1"/>
  <c r="O317" i="1"/>
  <c r="Q316" i="1"/>
  <c r="P316" i="1"/>
  <c r="O316" i="1"/>
  <c r="Q315" i="1"/>
  <c r="P315" i="1"/>
  <c r="O315" i="1"/>
  <c r="Q314" i="1"/>
  <c r="P314" i="1"/>
  <c r="O314" i="1"/>
  <c r="Q313" i="1"/>
  <c r="P313" i="1"/>
  <c r="O313" i="1"/>
  <c r="Q312" i="1"/>
  <c r="P312" i="1"/>
  <c r="O312" i="1"/>
  <c r="Q311" i="1"/>
  <c r="P311" i="1"/>
  <c r="O311" i="1"/>
  <c r="Q310" i="1"/>
  <c r="P310" i="1"/>
  <c r="O310" i="1"/>
  <c r="Q309" i="1"/>
  <c r="P309" i="1"/>
  <c r="O309" i="1"/>
  <c r="Q308" i="1"/>
  <c r="P308" i="1"/>
  <c r="O308" i="1"/>
  <c r="Q307" i="1"/>
  <c r="P307" i="1"/>
  <c r="O307" i="1"/>
  <c r="Q306" i="1"/>
  <c r="P306" i="1"/>
  <c r="O306" i="1"/>
  <c r="Q305" i="1"/>
  <c r="P305" i="1"/>
  <c r="O305" i="1"/>
  <c r="Q304" i="1"/>
  <c r="P304" i="1"/>
  <c r="O304" i="1"/>
  <c r="Q303" i="1"/>
  <c r="P303" i="1"/>
  <c r="O303" i="1"/>
  <c r="Q302" i="1"/>
  <c r="P302" i="1"/>
  <c r="O302" i="1"/>
  <c r="Q301" i="1"/>
  <c r="P301" i="1"/>
  <c r="O301" i="1"/>
  <c r="Q300" i="1"/>
  <c r="P300" i="1"/>
  <c r="O300" i="1"/>
  <c r="Q299" i="1"/>
  <c r="P299" i="1"/>
  <c r="O299" i="1"/>
  <c r="Q298" i="1"/>
  <c r="P298" i="1"/>
  <c r="O298" i="1"/>
  <c r="Q297" i="1"/>
  <c r="P297" i="1"/>
  <c r="O297" i="1"/>
  <c r="Q296" i="1"/>
  <c r="P296" i="1"/>
  <c r="O296" i="1"/>
  <c r="Q295" i="1"/>
  <c r="P295" i="1"/>
  <c r="O295" i="1"/>
  <c r="Q294" i="1"/>
  <c r="P294" i="1"/>
  <c r="O294" i="1"/>
  <c r="Q293" i="1"/>
  <c r="P293" i="1"/>
  <c r="O293" i="1"/>
  <c r="Q292" i="1"/>
  <c r="P292" i="1"/>
  <c r="O292" i="1"/>
  <c r="Q291" i="1"/>
  <c r="P291" i="1"/>
  <c r="O291" i="1"/>
  <c r="Q290" i="1"/>
  <c r="P290" i="1"/>
  <c r="O290" i="1"/>
  <c r="Q289" i="1"/>
  <c r="P289" i="1"/>
  <c r="O289" i="1"/>
  <c r="Q288" i="1"/>
  <c r="P288" i="1"/>
  <c r="O288" i="1"/>
  <c r="Q287" i="1"/>
  <c r="P287" i="1"/>
  <c r="O287" i="1"/>
  <c r="Q286" i="1"/>
  <c r="P286" i="1"/>
  <c r="O286" i="1"/>
  <c r="Q285" i="1"/>
  <c r="P285" i="1"/>
  <c r="O285" i="1"/>
  <c r="Q284" i="1"/>
  <c r="P284" i="1"/>
  <c r="O284" i="1"/>
  <c r="Q283" i="1"/>
  <c r="P283" i="1"/>
  <c r="O283" i="1"/>
  <c r="Q282" i="1"/>
  <c r="P282" i="1"/>
  <c r="O282" i="1"/>
  <c r="Q281" i="1"/>
  <c r="P281" i="1"/>
  <c r="O281" i="1"/>
  <c r="Q280" i="1"/>
  <c r="P280" i="1"/>
  <c r="O280" i="1"/>
  <c r="Q279" i="1"/>
  <c r="P279" i="1"/>
  <c r="O279" i="1"/>
  <c r="Q278" i="1"/>
  <c r="P278" i="1"/>
  <c r="O278" i="1"/>
  <c r="Q277" i="1"/>
  <c r="P277" i="1"/>
  <c r="O277" i="1"/>
  <c r="Q276" i="1"/>
  <c r="P276" i="1"/>
  <c r="O276" i="1"/>
  <c r="Q275" i="1"/>
  <c r="P275" i="1"/>
  <c r="O275" i="1"/>
  <c r="Q274" i="1"/>
  <c r="P274" i="1"/>
  <c r="O274" i="1"/>
  <c r="Q273" i="1"/>
  <c r="P273" i="1"/>
  <c r="O273" i="1"/>
  <c r="Q272" i="1"/>
  <c r="P272" i="1"/>
  <c r="O272" i="1"/>
  <c r="Q271" i="1"/>
  <c r="P271" i="1"/>
  <c r="O271" i="1"/>
  <c r="Q270" i="1"/>
  <c r="P270" i="1"/>
  <c r="O270" i="1"/>
  <c r="Q269" i="1"/>
  <c r="P269" i="1"/>
  <c r="O269" i="1"/>
  <c r="Q268" i="1"/>
  <c r="P268" i="1"/>
  <c r="O268" i="1"/>
  <c r="Q267" i="1"/>
  <c r="P267" i="1"/>
  <c r="O267" i="1"/>
  <c r="Q266" i="1"/>
  <c r="P266" i="1"/>
  <c r="O266" i="1"/>
  <c r="Q265" i="1"/>
  <c r="P265" i="1"/>
  <c r="O265" i="1"/>
  <c r="Q264" i="1"/>
  <c r="P264" i="1"/>
  <c r="O264" i="1"/>
  <c r="Q263" i="1"/>
  <c r="P263" i="1"/>
  <c r="O263" i="1"/>
  <c r="Q262" i="1"/>
  <c r="P262" i="1"/>
  <c r="O262" i="1"/>
  <c r="Q261" i="1"/>
  <c r="P261" i="1"/>
  <c r="O261" i="1"/>
  <c r="Q260" i="1"/>
  <c r="P260" i="1"/>
  <c r="O260" i="1"/>
  <c r="Q259" i="1"/>
  <c r="P259" i="1"/>
  <c r="O259" i="1"/>
  <c r="Q258" i="1"/>
  <c r="P258" i="1"/>
  <c r="O258" i="1"/>
  <c r="Q257" i="1"/>
  <c r="P257" i="1"/>
  <c r="O257" i="1"/>
  <c r="Q256" i="1"/>
  <c r="P256" i="1"/>
  <c r="O256" i="1"/>
  <c r="Q255" i="1"/>
  <c r="P255" i="1"/>
  <c r="O255" i="1"/>
  <c r="Q254" i="1"/>
  <c r="P254" i="1"/>
  <c r="O254" i="1"/>
  <c r="Q253" i="1"/>
  <c r="P253" i="1"/>
  <c r="O253" i="1"/>
  <c r="Q252" i="1"/>
  <c r="P252" i="1"/>
  <c r="O252" i="1"/>
  <c r="Q251" i="1"/>
  <c r="P251" i="1"/>
  <c r="O251" i="1"/>
  <c r="Q250" i="1"/>
  <c r="P250" i="1"/>
  <c r="O250" i="1"/>
  <c r="Q249" i="1"/>
  <c r="P249" i="1"/>
  <c r="O249" i="1"/>
  <c r="Q248" i="1"/>
  <c r="P248" i="1"/>
  <c r="O248" i="1"/>
  <c r="Q247" i="1"/>
  <c r="P247" i="1"/>
  <c r="O247" i="1"/>
  <c r="Q246" i="1"/>
  <c r="P246" i="1"/>
  <c r="O246" i="1"/>
  <c r="Q245" i="1"/>
  <c r="P245" i="1"/>
  <c r="O245" i="1"/>
  <c r="Q244" i="1"/>
  <c r="P244" i="1"/>
  <c r="O244" i="1"/>
  <c r="Q243" i="1"/>
  <c r="P243" i="1"/>
  <c r="O243" i="1"/>
  <c r="Q242" i="1"/>
  <c r="P242" i="1"/>
  <c r="O242" i="1"/>
  <c r="Q241" i="1"/>
  <c r="P241" i="1"/>
  <c r="O241" i="1"/>
  <c r="Q240" i="1"/>
  <c r="P240" i="1"/>
  <c r="O240" i="1"/>
  <c r="Q239" i="1"/>
  <c r="P239" i="1"/>
  <c r="O239" i="1"/>
  <c r="Q238" i="1"/>
  <c r="P238" i="1"/>
  <c r="O238" i="1"/>
  <c r="Q237" i="1"/>
  <c r="P237" i="1"/>
  <c r="O237" i="1"/>
  <c r="Q236" i="1"/>
  <c r="P236" i="1"/>
  <c r="O236" i="1"/>
  <c r="Q235" i="1"/>
  <c r="P235" i="1"/>
  <c r="O235" i="1"/>
  <c r="Q234" i="1"/>
  <c r="P234" i="1"/>
  <c r="O234" i="1"/>
  <c r="Q233" i="1"/>
  <c r="P233" i="1"/>
  <c r="O233" i="1"/>
  <c r="Q232" i="1"/>
  <c r="P232" i="1"/>
  <c r="O232" i="1"/>
  <c r="Q231" i="1"/>
  <c r="P231" i="1"/>
  <c r="O231" i="1"/>
  <c r="Q230" i="1"/>
  <c r="P230" i="1"/>
  <c r="O230" i="1"/>
  <c r="Q229" i="1"/>
  <c r="P229" i="1"/>
  <c r="O229" i="1"/>
  <c r="Q228" i="1"/>
  <c r="P228" i="1"/>
  <c r="O228" i="1"/>
  <c r="Q227" i="1"/>
  <c r="P227" i="1"/>
  <c r="O227" i="1"/>
  <c r="Q226" i="1"/>
  <c r="P226" i="1"/>
  <c r="O226" i="1"/>
  <c r="Q225" i="1"/>
  <c r="P225" i="1"/>
  <c r="O225" i="1"/>
  <c r="Q224" i="1"/>
  <c r="P224" i="1"/>
  <c r="O224" i="1"/>
  <c r="Q223" i="1"/>
  <c r="P223" i="1"/>
  <c r="O223" i="1"/>
  <c r="Q222" i="1"/>
  <c r="P222" i="1"/>
  <c r="O222" i="1"/>
  <c r="Q221" i="1"/>
  <c r="P221" i="1"/>
  <c r="O221" i="1"/>
  <c r="Q220" i="1"/>
  <c r="P220" i="1"/>
  <c r="O220" i="1"/>
  <c r="Q219" i="1"/>
  <c r="P219" i="1"/>
  <c r="O219" i="1"/>
  <c r="Q218" i="1"/>
  <c r="P218" i="1"/>
  <c r="O218" i="1"/>
  <c r="Q217" i="1"/>
  <c r="P217" i="1"/>
  <c r="O217" i="1"/>
  <c r="Q216" i="1"/>
  <c r="P216" i="1"/>
  <c r="O216" i="1"/>
  <c r="Q215" i="1"/>
  <c r="P215" i="1"/>
  <c r="O215" i="1"/>
  <c r="Q214" i="1"/>
  <c r="P214" i="1"/>
  <c r="O214" i="1"/>
  <c r="Q213" i="1"/>
  <c r="P213" i="1"/>
  <c r="O213" i="1"/>
  <c r="Q212" i="1"/>
  <c r="P212" i="1"/>
  <c r="O212" i="1"/>
  <c r="Q211" i="1"/>
  <c r="P211" i="1"/>
  <c r="O211" i="1"/>
  <c r="Q210" i="1"/>
  <c r="P210" i="1"/>
  <c r="O210" i="1"/>
  <c r="Q209" i="1"/>
  <c r="P209" i="1"/>
  <c r="O209" i="1"/>
  <c r="Q208" i="1"/>
  <c r="P208" i="1"/>
  <c r="O208" i="1"/>
  <c r="Q207" i="1"/>
  <c r="P207" i="1"/>
  <c r="O207" i="1"/>
  <c r="Q206" i="1"/>
  <c r="P206" i="1"/>
  <c r="O206" i="1"/>
  <c r="Q205" i="1"/>
  <c r="P205" i="1"/>
  <c r="O205" i="1"/>
  <c r="Q204" i="1"/>
  <c r="P204" i="1"/>
  <c r="O204" i="1"/>
  <c r="Q203" i="1"/>
  <c r="P203" i="1"/>
  <c r="O203" i="1"/>
  <c r="Q202" i="1"/>
  <c r="P202" i="1"/>
  <c r="O202" i="1"/>
  <c r="Q201" i="1"/>
  <c r="P201" i="1"/>
  <c r="O201" i="1"/>
  <c r="Q200" i="1"/>
  <c r="P200" i="1"/>
  <c r="O200" i="1"/>
  <c r="Q199" i="1"/>
  <c r="P199" i="1"/>
  <c r="O199" i="1"/>
  <c r="Q198" i="1"/>
  <c r="P198" i="1"/>
  <c r="O198" i="1"/>
  <c r="Q197" i="1"/>
  <c r="P197" i="1"/>
  <c r="O197" i="1"/>
  <c r="Q196" i="1"/>
  <c r="P196" i="1"/>
  <c r="O196" i="1"/>
  <c r="Q195" i="1"/>
  <c r="P195" i="1"/>
  <c r="O195" i="1"/>
  <c r="Q194" i="1"/>
  <c r="P194" i="1"/>
  <c r="O194" i="1"/>
  <c r="Q193" i="1"/>
  <c r="P193" i="1"/>
  <c r="O193" i="1"/>
  <c r="Q192" i="1"/>
  <c r="P192" i="1"/>
  <c r="O192" i="1"/>
  <c r="Q191" i="1"/>
  <c r="P191" i="1"/>
  <c r="O191" i="1"/>
  <c r="Q190" i="1"/>
  <c r="P190" i="1"/>
  <c r="O190" i="1"/>
  <c r="Q189" i="1"/>
  <c r="P189" i="1"/>
  <c r="O189" i="1"/>
  <c r="Q188" i="1"/>
  <c r="P188" i="1"/>
  <c r="O188" i="1"/>
  <c r="Q187" i="1"/>
  <c r="P187" i="1"/>
  <c r="O187" i="1"/>
  <c r="Q186" i="1"/>
  <c r="P186" i="1"/>
  <c r="O186" i="1"/>
  <c r="Q185" i="1"/>
  <c r="P185" i="1"/>
  <c r="O185" i="1"/>
  <c r="Q184" i="1"/>
  <c r="P184" i="1"/>
  <c r="O184" i="1"/>
  <c r="Q183" i="1"/>
  <c r="P183" i="1"/>
  <c r="O183" i="1"/>
  <c r="Q182" i="1"/>
  <c r="P182" i="1"/>
  <c r="O182" i="1"/>
  <c r="Q181" i="1"/>
  <c r="P181" i="1"/>
  <c r="O181" i="1"/>
  <c r="Q180" i="1"/>
  <c r="P180" i="1"/>
  <c r="O180" i="1"/>
  <c r="Q179" i="1"/>
  <c r="P179" i="1"/>
  <c r="O179" i="1"/>
  <c r="Q178" i="1"/>
  <c r="P178" i="1"/>
  <c r="O178" i="1"/>
  <c r="Q177" i="1"/>
  <c r="P177" i="1"/>
  <c r="O177" i="1"/>
  <c r="Q176" i="1"/>
  <c r="P176" i="1"/>
  <c r="O176" i="1"/>
  <c r="Q175" i="1"/>
  <c r="P175" i="1"/>
  <c r="O175" i="1"/>
  <c r="Q174" i="1"/>
  <c r="P174" i="1"/>
  <c r="O174" i="1"/>
  <c r="Q173" i="1"/>
  <c r="P173" i="1"/>
  <c r="O173" i="1"/>
  <c r="Q172" i="1"/>
  <c r="P172" i="1"/>
  <c r="O172" i="1"/>
  <c r="Q171" i="1"/>
  <c r="P171" i="1"/>
  <c r="O171" i="1"/>
  <c r="Q170" i="1"/>
  <c r="P170" i="1"/>
  <c r="O170" i="1"/>
  <c r="Q169" i="1"/>
  <c r="P169" i="1"/>
  <c r="O169" i="1"/>
  <c r="Q168" i="1"/>
  <c r="P168" i="1"/>
  <c r="O168" i="1"/>
  <c r="Q167" i="1"/>
  <c r="P167" i="1"/>
  <c r="O167" i="1"/>
  <c r="Q166" i="1"/>
  <c r="P166" i="1"/>
  <c r="O166" i="1"/>
  <c r="Q165" i="1"/>
  <c r="P165" i="1"/>
  <c r="O165" i="1"/>
  <c r="Q164" i="1"/>
  <c r="P164" i="1"/>
  <c r="O164" i="1"/>
  <c r="Q163" i="1"/>
  <c r="P163" i="1"/>
  <c r="O163" i="1"/>
  <c r="Q162" i="1"/>
  <c r="P162" i="1"/>
  <c r="O162" i="1"/>
  <c r="Q161" i="1"/>
  <c r="P161" i="1"/>
  <c r="O161" i="1"/>
  <c r="Q160" i="1"/>
  <c r="P160" i="1"/>
  <c r="O160" i="1"/>
  <c r="Q159" i="1"/>
  <c r="P159" i="1"/>
  <c r="O159" i="1"/>
  <c r="Q158" i="1"/>
  <c r="P158" i="1"/>
  <c r="O158" i="1"/>
  <c r="Q157" i="1"/>
  <c r="P157" i="1"/>
  <c r="O157" i="1"/>
  <c r="Q156" i="1"/>
  <c r="P156" i="1"/>
  <c r="O156" i="1"/>
  <c r="Q155" i="1"/>
  <c r="P155" i="1"/>
  <c r="O155" i="1"/>
  <c r="Q154" i="1"/>
  <c r="P154" i="1"/>
  <c r="O154" i="1"/>
  <c r="Q153" i="1"/>
  <c r="P153" i="1"/>
  <c r="O153" i="1"/>
  <c r="Q152" i="1"/>
  <c r="P152" i="1"/>
  <c r="O152" i="1"/>
  <c r="Q151" i="1"/>
  <c r="P151" i="1"/>
  <c r="O151" i="1"/>
  <c r="Q150" i="1"/>
  <c r="P150" i="1"/>
  <c r="O150" i="1"/>
  <c r="Q149" i="1"/>
  <c r="P149" i="1"/>
  <c r="O149" i="1"/>
  <c r="Q148" i="1"/>
  <c r="P148" i="1"/>
  <c r="O148" i="1"/>
  <c r="Q147" i="1"/>
  <c r="P147" i="1"/>
  <c r="O147" i="1"/>
  <c r="Q146" i="1"/>
  <c r="P146" i="1"/>
  <c r="O146" i="1"/>
  <c r="Q145" i="1"/>
  <c r="P145" i="1"/>
  <c r="O145" i="1"/>
  <c r="Q144" i="1"/>
  <c r="P144" i="1"/>
  <c r="O144" i="1"/>
  <c r="Q143" i="1"/>
  <c r="P143" i="1"/>
  <c r="O143" i="1"/>
  <c r="Q142" i="1"/>
  <c r="P142" i="1"/>
  <c r="O142" i="1"/>
  <c r="Q141" i="1"/>
  <c r="P141" i="1"/>
  <c r="O141" i="1"/>
  <c r="Q140" i="1"/>
  <c r="P140" i="1"/>
  <c r="O140" i="1"/>
  <c r="Q139" i="1"/>
  <c r="P139" i="1"/>
  <c r="O139" i="1"/>
  <c r="Q138" i="1"/>
  <c r="P138" i="1"/>
  <c r="O138" i="1"/>
  <c r="Q137" i="1"/>
  <c r="P137" i="1"/>
  <c r="O137" i="1"/>
  <c r="Q136" i="1"/>
  <c r="P136" i="1"/>
  <c r="O136" i="1"/>
  <c r="Q135" i="1"/>
  <c r="P135" i="1"/>
  <c r="O135" i="1"/>
  <c r="Q134" i="1"/>
  <c r="P134" i="1"/>
  <c r="O134" i="1"/>
  <c r="Q133" i="1"/>
  <c r="P133" i="1"/>
  <c r="O133" i="1"/>
  <c r="Q132" i="1"/>
  <c r="P132" i="1"/>
  <c r="O132" i="1"/>
  <c r="Q131" i="1"/>
  <c r="P131" i="1"/>
  <c r="O131" i="1"/>
  <c r="Q130" i="1"/>
  <c r="P130" i="1"/>
  <c r="O130" i="1"/>
  <c r="Q129" i="1"/>
  <c r="P129" i="1"/>
  <c r="O129" i="1"/>
  <c r="Q128" i="1"/>
  <c r="P128" i="1"/>
  <c r="O128" i="1"/>
  <c r="Q127" i="1"/>
  <c r="P127" i="1"/>
  <c r="O127" i="1"/>
  <c r="Q126" i="1"/>
  <c r="P126" i="1"/>
  <c r="O126" i="1"/>
  <c r="Q125" i="1"/>
  <c r="P125" i="1"/>
  <c r="O125" i="1"/>
  <c r="Q124" i="1"/>
  <c r="P124" i="1"/>
  <c r="O124" i="1"/>
  <c r="Q123" i="1"/>
  <c r="P123" i="1"/>
  <c r="O123" i="1"/>
  <c r="Q122" i="1"/>
  <c r="P122" i="1"/>
  <c r="O122" i="1"/>
  <c r="Q121" i="1"/>
  <c r="P121" i="1"/>
  <c r="O121" i="1"/>
  <c r="Q120" i="1"/>
  <c r="P120" i="1"/>
  <c r="O120" i="1"/>
  <c r="Q119" i="1"/>
  <c r="P119" i="1"/>
  <c r="O119" i="1"/>
  <c r="Q118" i="1"/>
  <c r="P118" i="1"/>
  <c r="O118" i="1"/>
  <c r="Q117" i="1"/>
  <c r="P117" i="1"/>
  <c r="O117" i="1"/>
  <c r="Q116" i="1"/>
  <c r="P116" i="1"/>
  <c r="O116" i="1"/>
  <c r="Q115" i="1"/>
  <c r="P115" i="1"/>
  <c r="O115" i="1"/>
  <c r="Q114" i="1"/>
  <c r="P114" i="1"/>
  <c r="O114" i="1"/>
  <c r="Q113" i="1"/>
  <c r="P113" i="1"/>
  <c r="O113" i="1"/>
  <c r="Q112" i="1"/>
  <c r="P112" i="1"/>
  <c r="O112" i="1"/>
  <c r="Q111" i="1"/>
  <c r="P111" i="1"/>
  <c r="O111" i="1"/>
  <c r="Q110" i="1"/>
  <c r="P110" i="1"/>
  <c r="O110" i="1"/>
  <c r="Q109" i="1"/>
  <c r="P109" i="1"/>
  <c r="O109" i="1"/>
  <c r="Q108" i="1"/>
  <c r="P108" i="1"/>
  <c r="O108" i="1"/>
  <c r="Q107" i="1"/>
  <c r="P107" i="1"/>
  <c r="O107" i="1"/>
  <c r="Q106" i="1"/>
  <c r="P106" i="1"/>
  <c r="O106" i="1"/>
  <c r="Q105" i="1"/>
  <c r="P105" i="1"/>
  <c r="O105" i="1"/>
  <c r="Q104" i="1"/>
  <c r="P104" i="1"/>
  <c r="O104" i="1"/>
  <c r="Q103" i="1"/>
  <c r="P103" i="1"/>
  <c r="O103" i="1"/>
  <c r="Q102" i="1"/>
  <c r="P102" i="1"/>
  <c r="O102" i="1"/>
  <c r="Q101" i="1"/>
  <c r="P101" i="1"/>
  <c r="O101" i="1"/>
  <c r="Q100" i="1"/>
  <c r="P100" i="1"/>
  <c r="O100" i="1"/>
  <c r="Q99" i="1"/>
  <c r="P99" i="1"/>
  <c r="O99" i="1"/>
  <c r="Q98" i="1"/>
  <c r="P98" i="1"/>
  <c r="O98" i="1"/>
  <c r="Q97" i="1"/>
  <c r="P97" i="1"/>
  <c r="O97" i="1"/>
  <c r="Q96" i="1"/>
  <c r="P96" i="1"/>
  <c r="O96" i="1"/>
  <c r="Q95" i="1"/>
  <c r="P95" i="1"/>
  <c r="O95" i="1"/>
  <c r="Q94" i="1"/>
  <c r="P94" i="1"/>
  <c r="O94" i="1"/>
  <c r="Q93" i="1"/>
  <c r="P93" i="1"/>
  <c r="O93" i="1"/>
  <c r="Q92" i="1"/>
  <c r="P92" i="1"/>
  <c r="O92" i="1"/>
  <c r="Q91" i="1"/>
  <c r="P91" i="1"/>
  <c r="O91" i="1"/>
  <c r="Q90" i="1"/>
  <c r="P90" i="1"/>
  <c r="O90" i="1"/>
  <c r="Q89" i="1"/>
  <c r="P89" i="1"/>
  <c r="O89" i="1"/>
  <c r="Q88" i="1"/>
  <c r="P88" i="1"/>
  <c r="O88" i="1"/>
  <c r="Q87" i="1"/>
  <c r="P87" i="1"/>
  <c r="O87" i="1"/>
  <c r="Q86" i="1"/>
  <c r="P86" i="1"/>
  <c r="O86" i="1"/>
  <c r="Q85" i="1"/>
  <c r="P85" i="1"/>
  <c r="O85" i="1"/>
  <c r="Q84" i="1"/>
  <c r="P84" i="1"/>
  <c r="O84" i="1"/>
  <c r="Q83" i="1"/>
  <c r="P83" i="1"/>
  <c r="O83" i="1"/>
  <c r="Q82" i="1"/>
  <c r="P82" i="1"/>
  <c r="O82" i="1"/>
  <c r="Q81" i="1"/>
  <c r="P81" i="1"/>
  <c r="O81" i="1"/>
  <c r="Q80" i="1"/>
  <c r="P80" i="1"/>
  <c r="O80" i="1"/>
  <c r="Q79" i="1"/>
  <c r="P79" i="1"/>
  <c r="O79" i="1"/>
  <c r="Q78" i="1"/>
  <c r="P78" i="1"/>
  <c r="O78" i="1"/>
  <c r="Q77" i="1"/>
  <c r="P77" i="1"/>
  <c r="O77" i="1"/>
  <c r="Q76" i="1"/>
  <c r="P76" i="1"/>
  <c r="O76" i="1"/>
  <c r="Q75" i="1"/>
  <c r="P75" i="1"/>
  <c r="O75" i="1"/>
  <c r="Q74" i="1"/>
  <c r="P74" i="1"/>
  <c r="O74" i="1"/>
  <c r="Q73" i="1"/>
  <c r="P73" i="1"/>
  <c r="O73" i="1"/>
  <c r="Q72" i="1"/>
  <c r="P72" i="1"/>
  <c r="O72" i="1"/>
  <c r="Q71" i="1"/>
  <c r="P71" i="1"/>
  <c r="O71" i="1"/>
  <c r="Q70" i="1"/>
  <c r="P70" i="1"/>
  <c r="O70" i="1"/>
  <c r="Q69" i="1"/>
  <c r="P69" i="1"/>
  <c r="O69" i="1"/>
  <c r="Q68" i="1"/>
  <c r="P68" i="1"/>
  <c r="O68" i="1"/>
  <c r="Q67" i="1"/>
  <c r="P67" i="1"/>
  <c r="O67" i="1"/>
  <c r="Q66" i="1"/>
  <c r="P66" i="1"/>
  <c r="O66" i="1"/>
  <c r="Q65" i="1"/>
  <c r="P65" i="1"/>
  <c r="O65" i="1"/>
  <c r="Q64" i="1"/>
  <c r="P64" i="1"/>
  <c r="O64" i="1"/>
  <c r="Q63" i="1"/>
  <c r="P63" i="1"/>
  <c r="O63" i="1"/>
  <c r="Q62" i="1"/>
  <c r="P62" i="1"/>
  <c r="O62" i="1"/>
  <c r="Q61" i="1"/>
  <c r="P61" i="1"/>
  <c r="O61" i="1"/>
  <c r="Q60" i="1"/>
  <c r="P60" i="1"/>
  <c r="O60" i="1"/>
  <c r="Q59" i="1"/>
  <c r="P59" i="1"/>
  <c r="O59" i="1"/>
  <c r="Q58" i="1"/>
  <c r="P58" i="1"/>
  <c r="O58" i="1"/>
  <c r="Q57" i="1"/>
  <c r="P57" i="1"/>
  <c r="O57" i="1"/>
  <c r="Q56" i="1"/>
  <c r="P56" i="1"/>
  <c r="O56" i="1"/>
  <c r="Q55" i="1"/>
  <c r="P55" i="1"/>
  <c r="O55" i="1"/>
  <c r="Q54" i="1"/>
  <c r="P54" i="1"/>
  <c r="O54" i="1"/>
  <c r="Q53" i="1"/>
  <c r="P53" i="1"/>
  <c r="O53" i="1"/>
  <c r="Q52" i="1"/>
  <c r="P52" i="1"/>
  <c r="O52" i="1"/>
  <c r="Q51" i="1"/>
  <c r="P51" i="1"/>
  <c r="O51" i="1"/>
  <c r="Q50" i="1"/>
  <c r="P50" i="1"/>
  <c r="O50" i="1"/>
  <c r="Q49" i="1"/>
  <c r="P49" i="1"/>
  <c r="O49" i="1"/>
  <c r="Q48" i="1"/>
  <c r="P48" i="1"/>
  <c r="O48" i="1"/>
  <c r="Q47" i="1"/>
  <c r="P47" i="1"/>
  <c r="O47" i="1"/>
  <c r="Q46" i="1"/>
  <c r="P46" i="1"/>
  <c r="O46" i="1"/>
  <c r="Q45" i="1"/>
  <c r="P45" i="1"/>
  <c r="O45" i="1"/>
  <c r="Q44" i="1"/>
  <c r="P44" i="1"/>
  <c r="O44" i="1"/>
  <c r="Q43" i="1"/>
  <c r="P43" i="1"/>
  <c r="O43" i="1"/>
  <c r="Q42" i="1"/>
  <c r="P42" i="1"/>
  <c r="O42" i="1"/>
  <c r="Q41" i="1"/>
  <c r="P41" i="1"/>
  <c r="O41" i="1"/>
  <c r="Q40" i="1"/>
  <c r="P40" i="1"/>
  <c r="O40" i="1"/>
  <c r="Q39" i="1"/>
  <c r="P39" i="1"/>
  <c r="O39" i="1"/>
  <c r="Q38" i="1"/>
  <c r="P38" i="1"/>
  <c r="O38" i="1"/>
  <c r="Q37" i="1"/>
  <c r="P37" i="1"/>
  <c r="O37" i="1"/>
  <c r="Q36" i="1"/>
  <c r="P36" i="1"/>
  <c r="O36" i="1"/>
  <c r="Q35" i="1"/>
  <c r="P35" i="1"/>
  <c r="O35" i="1"/>
  <c r="Q34" i="1"/>
  <c r="P34" i="1"/>
  <c r="O34" i="1"/>
  <c r="Q33" i="1"/>
  <c r="P33" i="1"/>
  <c r="O33" i="1"/>
  <c r="Q32" i="1"/>
  <c r="P32" i="1"/>
  <c r="O32" i="1"/>
  <c r="Q31" i="1"/>
  <c r="P31" i="1"/>
  <c r="O31" i="1"/>
  <c r="Q30" i="1"/>
  <c r="P30" i="1"/>
  <c r="O30" i="1"/>
  <c r="Q29" i="1"/>
  <c r="P29" i="1"/>
  <c r="O29" i="1"/>
  <c r="Q28" i="1"/>
  <c r="P28" i="1"/>
  <c r="O28" i="1"/>
  <c r="Q27" i="1"/>
  <c r="P27" i="1"/>
  <c r="O27" i="1"/>
  <c r="Q26" i="1"/>
  <c r="P26" i="1"/>
  <c r="O26" i="1"/>
  <c r="Q25" i="1"/>
  <c r="P25" i="1"/>
  <c r="O25" i="1"/>
  <c r="Q24" i="1"/>
  <c r="P24" i="1"/>
  <c r="O24" i="1"/>
  <c r="Q23" i="1"/>
  <c r="P23" i="1"/>
  <c r="O23" i="1"/>
  <c r="Q22" i="1"/>
  <c r="P22" i="1"/>
  <c r="O22" i="1"/>
  <c r="Q21" i="1"/>
  <c r="P21" i="1"/>
  <c r="O21" i="1"/>
  <c r="Q20" i="1"/>
  <c r="P20" i="1"/>
  <c r="O20" i="1"/>
  <c r="Q19" i="1"/>
  <c r="P19" i="1"/>
  <c r="O19" i="1"/>
  <c r="Q18" i="1"/>
  <c r="P18" i="1"/>
  <c r="O18" i="1"/>
  <c r="Q17" i="1"/>
  <c r="P17" i="1"/>
  <c r="O17" i="1"/>
  <c r="Q16" i="1"/>
  <c r="P16" i="1"/>
  <c r="O16" i="1"/>
  <c r="Q15" i="1"/>
  <c r="P15" i="1"/>
  <c r="O15" i="1"/>
  <c r="Q14" i="1"/>
  <c r="P14" i="1"/>
  <c r="O14" i="1"/>
  <c r="Q13" i="1"/>
  <c r="P13" i="1"/>
  <c r="O13" i="1"/>
  <c r="Q12" i="1"/>
  <c r="P12" i="1"/>
  <c r="O12" i="1"/>
  <c r="P11" i="1"/>
  <c r="O11" i="1"/>
  <c r="Q10" i="1"/>
  <c r="P10" i="1"/>
  <c r="O10" i="1"/>
  <c r="Q9" i="1"/>
  <c r="P9" i="1"/>
  <c r="O9" i="1"/>
  <c r="Q8" i="1"/>
  <c r="P8" i="1"/>
  <c r="O8" i="1"/>
  <c r="Q7" i="1"/>
  <c r="P7" i="1"/>
  <c r="O7" i="1"/>
  <c r="Q6" i="1"/>
  <c r="P6" i="1"/>
  <c r="O6" i="1"/>
  <c r="R24" i="4"/>
  <c r="W2" i="12" s="1"/>
  <c r="R23" i="4"/>
  <c r="R22" i="4"/>
  <c r="R19" i="4"/>
  <c r="R18" i="4"/>
  <c r="R8" i="4"/>
  <c r="R7" i="4"/>
  <c r="R6" i="4"/>
  <c r="Q5" i="1" s="1"/>
  <c r="R3" i="4"/>
  <c r="B38" i="14"/>
  <c r="R25" i="4" s="1"/>
  <c r="X2" i="12" s="1"/>
  <c r="B37" i="14"/>
  <c r="B36" i="14"/>
  <c r="B35" i="14"/>
  <c r="B34" i="14"/>
  <c r="R21" i="4" s="1"/>
  <c r="S21" i="4" s="1"/>
  <c r="B33" i="14"/>
  <c r="R20" i="4" s="1"/>
  <c r="S20" i="4" s="1"/>
  <c r="B32" i="14"/>
  <c r="B31" i="14"/>
  <c r="B30" i="14"/>
  <c r="P2" i="12" s="1"/>
  <c r="B29" i="14"/>
  <c r="B28" i="14"/>
  <c r="B27" i="14"/>
  <c r="B26" i="14"/>
  <c r="S13" i="4" s="1"/>
  <c r="B25" i="14"/>
  <c r="S12" i="4" s="1"/>
  <c r="B24" i="14"/>
  <c r="B23" i="14"/>
  <c r="B22" i="14"/>
  <c r="H2" i="12" s="1"/>
  <c r="B21" i="14"/>
  <c r="B20" i="14"/>
  <c r="B19" i="14"/>
  <c r="B18" i="14"/>
  <c r="R5" i="4" s="1"/>
  <c r="S5" i="4" s="1"/>
  <c r="B17" i="14"/>
  <c r="R4" i="4" s="1"/>
  <c r="B16" i="14"/>
  <c r="A38" i="14"/>
  <c r="A37" i="14"/>
  <c r="A36" i="14"/>
  <c r="A35" i="14"/>
  <c r="A34" i="14"/>
  <c r="A33" i="14"/>
  <c r="A32" i="14"/>
  <c r="A31" i="14"/>
  <c r="A30" i="14"/>
  <c r="A29" i="14"/>
  <c r="A28" i="14"/>
  <c r="A27" i="14"/>
  <c r="A26" i="14"/>
  <c r="A25" i="14"/>
  <c r="A24" i="14"/>
  <c r="A23" i="14"/>
  <c r="A22" i="14"/>
  <c r="A21" i="14"/>
  <c r="A20" i="14"/>
  <c r="A19" i="14"/>
  <c r="A18" i="14"/>
  <c r="A17" i="14"/>
  <c r="A16" i="14"/>
  <c r="H2" i="14"/>
  <c r="S164" i="1" l="1"/>
  <c r="S261" i="1"/>
  <c r="S165" i="1"/>
  <c r="S197" i="1"/>
  <c r="S291" i="1"/>
  <c r="S292" i="1"/>
  <c r="S293" i="1"/>
  <c r="S211" i="1"/>
  <c r="S213" i="1"/>
  <c r="S325" i="1"/>
  <c r="S244" i="1"/>
  <c r="S339" i="1"/>
  <c r="S245" i="1"/>
  <c r="S341" i="1"/>
  <c r="S163" i="1"/>
  <c r="S260" i="1"/>
  <c r="S212" i="1"/>
  <c r="S259" i="1"/>
  <c r="S340" i="1"/>
  <c r="S181" i="1"/>
  <c r="S228" i="1"/>
  <c r="S275" i="1"/>
  <c r="S309" i="1"/>
  <c r="S356" i="1"/>
  <c r="S307" i="1"/>
  <c r="S180" i="1"/>
  <c r="S227" i="1"/>
  <c r="S308" i="1"/>
  <c r="S195" i="1"/>
  <c r="S229" i="1"/>
  <c r="S276" i="1"/>
  <c r="S323" i="1"/>
  <c r="S357" i="1"/>
  <c r="S179" i="1"/>
  <c r="S355" i="1"/>
  <c r="S196" i="1"/>
  <c r="S243" i="1"/>
  <c r="S277" i="1"/>
  <c r="S324" i="1"/>
  <c r="I2" i="12"/>
  <c r="J2" i="12"/>
  <c r="E2" i="12"/>
  <c r="S22" i="4"/>
  <c r="S9" i="1"/>
  <c r="Q2" i="12"/>
  <c r="S6" i="4"/>
  <c r="S23" i="4"/>
  <c r="R2" i="12"/>
  <c r="S7" i="4"/>
  <c r="T5" i="1"/>
  <c r="U2" i="12"/>
  <c r="S14" i="4"/>
  <c r="M2" i="12"/>
  <c r="B2" i="12"/>
  <c r="S15" i="4"/>
  <c r="C2" i="12"/>
  <c r="K2" i="12"/>
  <c r="S2" i="12"/>
  <c r="S8" i="4"/>
  <c r="S16" i="4"/>
  <c r="S24" i="4"/>
  <c r="D2" i="12"/>
  <c r="L2" i="12"/>
  <c r="T2" i="12"/>
  <c r="S9" i="4"/>
  <c r="S17" i="4"/>
  <c r="S25" i="4"/>
  <c r="T9" i="1"/>
  <c r="F2" i="12"/>
  <c r="N2" i="12"/>
  <c r="V2" i="12"/>
  <c r="S3" i="4"/>
  <c r="S11" i="4"/>
  <c r="S19" i="4"/>
  <c r="S10" i="4"/>
  <c r="P5" i="1"/>
  <c r="G2" i="12"/>
  <c r="O2" i="12"/>
  <c r="S4" i="4"/>
  <c r="S18" i="4"/>
  <c r="T366" i="1"/>
  <c r="T310" i="1"/>
  <c r="T198" i="1"/>
  <c r="S166" i="1"/>
  <c r="S230" i="1"/>
  <c r="S326" i="1"/>
  <c r="T294" i="1"/>
  <c r="T358" i="1"/>
  <c r="S158" i="1"/>
  <c r="S174" i="1"/>
  <c r="S190" i="1"/>
  <c r="S206" i="1"/>
  <c r="S222" i="1"/>
  <c r="S238" i="1"/>
  <c r="S254" i="1"/>
  <c r="S270" i="1"/>
  <c r="S286" i="1"/>
  <c r="S302" i="1"/>
  <c r="S318" i="1"/>
  <c r="S334" i="1"/>
  <c r="S350" i="1"/>
  <c r="S246" i="1"/>
  <c r="S262" i="1"/>
  <c r="S342" i="1"/>
  <c r="S155" i="1"/>
  <c r="S171" i="1"/>
  <c r="S187" i="1"/>
  <c r="S203" i="1"/>
  <c r="S219" i="1"/>
  <c r="S235" i="1"/>
  <c r="S251" i="1"/>
  <c r="S267" i="1"/>
  <c r="S283" i="1"/>
  <c r="S299" i="1"/>
  <c r="S315" i="1"/>
  <c r="S331" i="1"/>
  <c r="S347" i="1"/>
  <c r="S363" i="1"/>
  <c r="T182" i="1"/>
  <c r="S214" i="1"/>
  <c r="T278" i="1"/>
  <c r="S156" i="1"/>
  <c r="S172" i="1"/>
  <c r="S188" i="1"/>
  <c r="S204" i="1"/>
  <c r="S220" i="1"/>
  <c r="S236" i="1"/>
  <c r="S252" i="1"/>
  <c r="S268" i="1"/>
  <c r="S284" i="1"/>
  <c r="S300" i="1"/>
  <c r="S316" i="1"/>
  <c r="S332" i="1"/>
  <c r="S348" i="1"/>
  <c r="S364" i="1"/>
  <c r="S157" i="1"/>
  <c r="S173" i="1"/>
  <c r="S189" i="1"/>
  <c r="S205" i="1"/>
  <c r="S221" i="1"/>
  <c r="S237" i="1"/>
  <c r="S253" i="1"/>
  <c r="S269" i="1"/>
  <c r="S285" i="1"/>
  <c r="S301" i="1"/>
  <c r="S317" i="1"/>
  <c r="S333" i="1"/>
  <c r="S349" i="1"/>
  <c r="S365" i="1"/>
  <c r="T183" i="1"/>
  <c r="T215" i="1"/>
  <c r="T247" i="1"/>
  <c r="T279" i="1"/>
  <c r="T311" i="1"/>
  <c r="T343" i="1"/>
  <c r="T160" i="1"/>
  <c r="T184" i="1"/>
  <c r="T208" i="1"/>
  <c r="T232" i="1"/>
  <c r="T256" i="1"/>
  <c r="T280" i="1"/>
  <c r="T304" i="1"/>
  <c r="T328" i="1"/>
  <c r="T352" i="1"/>
  <c r="T169" i="1"/>
  <c r="T201" i="1"/>
  <c r="T233" i="1"/>
  <c r="T265" i="1"/>
  <c r="T297" i="1"/>
  <c r="T321" i="1"/>
  <c r="T361" i="1"/>
  <c r="S162" i="1"/>
  <c r="S170" i="1"/>
  <c r="S178" i="1"/>
  <c r="S186" i="1"/>
  <c r="S194" i="1"/>
  <c r="S202" i="1"/>
  <c r="S210" i="1"/>
  <c r="S218" i="1"/>
  <c r="S226" i="1"/>
  <c r="S234" i="1"/>
  <c r="S242" i="1"/>
  <c r="S250" i="1"/>
  <c r="S258" i="1"/>
  <c r="S266" i="1"/>
  <c r="S274" i="1"/>
  <c r="S282" i="1"/>
  <c r="S290" i="1"/>
  <c r="S298" i="1"/>
  <c r="S306" i="1"/>
  <c r="S314" i="1"/>
  <c r="S322" i="1"/>
  <c r="S330" i="1"/>
  <c r="S338" i="1"/>
  <c r="S346" i="1"/>
  <c r="S354" i="1"/>
  <c r="S362" i="1"/>
  <c r="S370" i="1"/>
  <c r="T167" i="1"/>
  <c r="T199" i="1"/>
  <c r="T231" i="1"/>
  <c r="T263" i="1"/>
  <c r="T295" i="1"/>
  <c r="T327" i="1"/>
  <c r="T359" i="1"/>
  <c r="T161" i="1"/>
  <c r="T193" i="1"/>
  <c r="T225" i="1"/>
  <c r="T257" i="1"/>
  <c r="T281" i="1"/>
  <c r="T313" i="1"/>
  <c r="T345" i="1"/>
  <c r="S159" i="1"/>
  <c r="S175" i="1"/>
  <c r="S191" i="1"/>
  <c r="S207" i="1"/>
  <c r="S223" i="1"/>
  <c r="S239" i="1"/>
  <c r="S255" i="1"/>
  <c r="S271" i="1"/>
  <c r="S287" i="1"/>
  <c r="S303" i="1"/>
  <c r="S319" i="1"/>
  <c r="S335" i="1"/>
  <c r="S351" i="1"/>
  <c r="S367" i="1"/>
  <c r="T168" i="1"/>
  <c r="T192" i="1"/>
  <c r="T216" i="1"/>
  <c r="T240" i="1"/>
  <c r="T264" i="1"/>
  <c r="T288" i="1"/>
  <c r="T312" i="1"/>
  <c r="T336" i="1"/>
  <c r="T360" i="1"/>
  <c r="T185" i="1"/>
  <c r="T217" i="1"/>
  <c r="T249" i="1"/>
  <c r="T289" i="1"/>
  <c r="T337" i="1"/>
  <c r="T369" i="1"/>
  <c r="S176" i="1"/>
  <c r="S200" i="1"/>
  <c r="S224" i="1"/>
  <c r="S248" i="1"/>
  <c r="S272" i="1"/>
  <c r="S296" i="1"/>
  <c r="S320" i="1"/>
  <c r="S344" i="1"/>
  <c r="S368" i="1"/>
  <c r="T177" i="1"/>
  <c r="T209" i="1"/>
  <c r="T241" i="1"/>
  <c r="T273" i="1"/>
  <c r="T305" i="1"/>
  <c r="T329" i="1"/>
  <c r="T353" i="1"/>
  <c r="S20" i="1"/>
  <c r="S36" i="1"/>
  <c r="T36" i="1"/>
  <c r="T20" i="1"/>
  <c r="X4" i="12"/>
  <c r="W4" i="12"/>
  <c r="V4" i="12"/>
  <c r="U4" i="12"/>
  <c r="T4" i="12"/>
  <c r="S4" i="12"/>
  <c r="R4" i="12"/>
  <c r="Q4" i="12"/>
  <c r="P4" i="12"/>
  <c r="O4" i="12"/>
  <c r="N4" i="12"/>
  <c r="M4" i="12"/>
  <c r="L4" i="12"/>
  <c r="K4" i="12"/>
  <c r="J4" i="12"/>
  <c r="I4" i="12"/>
  <c r="H4" i="12"/>
  <c r="G4" i="12"/>
  <c r="F4" i="12"/>
  <c r="E4" i="12"/>
  <c r="D4" i="12"/>
  <c r="C4" i="12"/>
  <c r="A5" i="1" l="1"/>
  <c r="A6" i="1" s="1"/>
  <c r="E6" i="1" s="1"/>
  <c r="H6" i="1" s="1"/>
  <c r="A5" i="12"/>
  <c r="X372" i="12"/>
  <c r="W372" i="12"/>
  <c r="V372" i="12"/>
  <c r="X371" i="12"/>
  <c r="W371" i="12"/>
  <c r="V371" i="12"/>
  <c r="X365" i="12"/>
  <c r="W365" i="12"/>
  <c r="V365" i="12"/>
  <c r="X364" i="12"/>
  <c r="W364" i="12"/>
  <c r="V364" i="12"/>
  <c r="X363" i="12"/>
  <c r="W363" i="12"/>
  <c r="V363" i="12"/>
  <c r="X362" i="12"/>
  <c r="W362" i="12"/>
  <c r="V362" i="12"/>
  <c r="X361" i="12"/>
  <c r="W361" i="12"/>
  <c r="V361" i="12"/>
  <c r="X360" i="12"/>
  <c r="W360" i="12"/>
  <c r="V360" i="12"/>
  <c r="X359" i="12"/>
  <c r="W359" i="12"/>
  <c r="V359" i="12"/>
  <c r="X358" i="12"/>
  <c r="W358" i="12"/>
  <c r="V358" i="12"/>
  <c r="X357" i="12"/>
  <c r="W357" i="12"/>
  <c r="V357" i="12"/>
  <c r="X356" i="12"/>
  <c r="W356" i="12"/>
  <c r="V356" i="12"/>
  <c r="X355" i="12"/>
  <c r="W355" i="12"/>
  <c r="V355" i="12"/>
  <c r="X354" i="12"/>
  <c r="W354" i="12"/>
  <c r="V354" i="12"/>
  <c r="X353" i="12"/>
  <c r="W353" i="12"/>
  <c r="V353" i="12"/>
  <c r="X352" i="12"/>
  <c r="W352" i="12"/>
  <c r="V352" i="12"/>
  <c r="X351" i="12"/>
  <c r="W351" i="12"/>
  <c r="V351" i="12"/>
  <c r="X350" i="12"/>
  <c r="W350" i="12"/>
  <c r="V350" i="12"/>
  <c r="X349" i="12"/>
  <c r="W349" i="12"/>
  <c r="V349" i="12"/>
  <c r="X348" i="12"/>
  <c r="W348" i="12"/>
  <c r="V348" i="12"/>
  <c r="X347" i="12"/>
  <c r="W347" i="12"/>
  <c r="V347" i="12"/>
  <c r="X346" i="12"/>
  <c r="W346" i="12"/>
  <c r="V346" i="12"/>
  <c r="X345" i="12"/>
  <c r="W345" i="12"/>
  <c r="V345" i="12"/>
  <c r="X344" i="12"/>
  <c r="W344" i="12"/>
  <c r="V344" i="12"/>
  <c r="X343" i="12"/>
  <c r="W343" i="12"/>
  <c r="V343" i="12"/>
  <c r="X342" i="12"/>
  <c r="W342" i="12"/>
  <c r="V342" i="12"/>
  <c r="X341" i="12"/>
  <c r="W341" i="12"/>
  <c r="V341" i="12"/>
  <c r="X340" i="12"/>
  <c r="W340" i="12"/>
  <c r="V340" i="12"/>
  <c r="X339" i="12"/>
  <c r="W339" i="12"/>
  <c r="V339" i="12"/>
  <c r="X338" i="12"/>
  <c r="W338" i="12"/>
  <c r="V338" i="12"/>
  <c r="X337" i="12"/>
  <c r="W337" i="12"/>
  <c r="V337" i="12"/>
  <c r="X336" i="12"/>
  <c r="W336" i="12"/>
  <c r="V336" i="12"/>
  <c r="X335" i="12"/>
  <c r="W335" i="12"/>
  <c r="V335" i="12"/>
  <c r="X334" i="12"/>
  <c r="W334" i="12"/>
  <c r="V334" i="12"/>
  <c r="X333" i="12"/>
  <c r="W333" i="12"/>
  <c r="V333" i="12"/>
  <c r="X332" i="12"/>
  <c r="W332" i="12"/>
  <c r="V332" i="12"/>
  <c r="X331" i="12"/>
  <c r="W331" i="12"/>
  <c r="V331" i="12"/>
  <c r="X330" i="12"/>
  <c r="W330" i="12"/>
  <c r="V330" i="12"/>
  <c r="X329" i="12"/>
  <c r="W329" i="12"/>
  <c r="V329" i="12"/>
  <c r="X328" i="12"/>
  <c r="W328" i="12"/>
  <c r="V328" i="12"/>
  <c r="X327" i="12"/>
  <c r="W327" i="12"/>
  <c r="V327" i="12"/>
  <c r="X326" i="12"/>
  <c r="W326" i="12"/>
  <c r="V326" i="12"/>
  <c r="X325" i="12"/>
  <c r="W325" i="12"/>
  <c r="V325" i="12"/>
  <c r="X324" i="12"/>
  <c r="W324" i="12"/>
  <c r="V324" i="12"/>
  <c r="X323" i="12"/>
  <c r="W323" i="12"/>
  <c r="V323" i="12"/>
  <c r="X322" i="12"/>
  <c r="W322" i="12"/>
  <c r="V322" i="12"/>
  <c r="X321" i="12"/>
  <c r="W321" i="12"/>
  <c r="V321" i="12"/>
  <c r="X320" i="12"/>
  <c r="W320" i="12"/>
  <c r="V320" i="12"/>
  <c r="X319" i="12"/>
  <c r="W319" i="12"/>
  <c r="V319" i="12"/>
  <c r="X318" i="12"/>
  <c r="W318" i="12"/>
  <c r="V318" i="12"/>
  <c r="X317" i="12"/>
  <c r="W317" i="12"/>
  <c r="V317" i="12"/>
  <c r="X316" i="12"/>
  <c r="W316" i="12"/>
  <c r="V316" i="12"/>
  <c r="X315" i="12"/>
  <c r="W315" i="12"/>
  <c r="V315" i="12"/>
  <c r="X314" i="12"/>
  <c r="W314" i="12"/>
  <c r="V314" i="12"/>
  <c r="X313" i="12"/>
  <c r="W313" i="12"/>
  <c r="V313" i="12"/>
  <c r="X312" i="12"/>
  <c r="W312" i="12"/>
  <c r="V312" i="12"/>
  <c r="X311" i="12"/>
  <c r="W311" i="12"/>
  <c r="V311" i="12"/>
  <c r="X310" i="12"/>
  <c r="W310" i="12"/>
  <c r="V310" i="12"/>
  <c r="X309" i="12"/>
  <c r="W309" i="12"/>
  <c r="V309" i="12"/>
  <c r="X308" i="12"/>
  <c r="W308" i="12"/>
  <c r="V308" i="12"/>
  <c r="X307" i="12"/>
  <c r="W307" i="12"/>
  <c r="V307" i="12"/>
  <c r="X306" i="12"/>
  <c r="W306" i="12"/>
  <c r="V306" i="12"/>
  <c r="X305" i="12"/>
  <c r="W305" i="12"/>
  <c r="V305" i="12"/>
  <c r="X304" i="12"/>
  <c r="W304" i="12"/>
  <c r="V304" i="12"/>
  <c r="X303" i="12"/>
  <c r="W303" i="12"/>
  <c r="V303" i="12"/>
  <c r="X302" i="12"/>
  <c r="W302" i="12"/>
  <c r="V302" i="12"/>
  <c r="X301" i="12"/>
  <c r="W301" i="12"/>
  <c r="V301" i="12"/>
  <c r="X300" i="12"/>
  <c r="W300" i="12"/>
  <c r="V300" i="12"/>
  <c r="X299" i="12"/>
  <c r="W299" i="12"/>
  <c r="V299" i="12"/>
  <c r="X298" i="12"/>
  <c r="W298" i="12"/>
  <c r="V298" i="12"/>
  <c r="X297" i="12"/>
  <c r="W297" i="12"/>
  <c r="V297" i="12"/>
  <c r="X296" i="12"/>
  <c r="W296" i="12"/>
  <c r="V296" i="12"/>
  <c r="X295" i="12"/>
  <c r="W295" i="12"/>
  <c r="V295" i="12"/>
  <c r="X294" i="12"/>
  <c r="W294" i="12"/>
  <c r="V294" i="12"/>
  <c r="X293" i="12"/>
  <c r="W293" i="12"/>
  <c r="V293" i="12"/>
  <c r="X292" i="12"/>
  <c r="W292" i="12"/>
  <c r="V292" i="12"/>
  <c r="X291" i="12"/>
  <c r="W291" i="12"/>
  <c r="V291" i="12"/>
  <c r="X290" i="12"/>
  <c r="W290" i="12"/>
  <c r="V290" i="12"/>
  <c r="X289" i="12"/>
  <c r="W289" i="12"/>
  <c r="V289" i="12"/>
  <c r="X288" i="12"/>
  <c r="W288" i="12"/>
  <c r="V288" i="12"/>
  <c r="X287" i="12"/>
  <c r="W287" i="12"/>
  <c r="V287" i="12"/>
  <c r="X286" i="12"/>
  <c r="W286" i="12"/>
  <c r="V286" i="12"/>
  <c r="X285" i="12"/>
  <c r="W285" i="12"/>
  <c r="V285" i="12"/>
  <c r="X284" i="12"/>
  <c r="W284" i="12"/>
  <c r="V284" i="12"/>
  <c r="X283" i="12"/>
  <c r="W283" i="12"/>
  <c r="V283" i="12"/>
  <c r="X282" i="12"/>
  <c r="W282" i="12"/>
  <c r="V282" i="12"/>
  <c r="X281" i="12"/>
  <c r="W281" i="12"/>
  <c r="V281" i="12"/>
  <c r="X280" i="12"/>
  <c r="W280" i="12"/>
  <c r="V280" i="12"/>
  <c r="X279" i="12"/>
  <c r="W279" i="12"/>
  <c r="V279" i="12"/>
  <c r="X278" i="12"/>
  <c r="W278" i="12"/>
  <c r="V278" i="12"/>
  <c r="X277" i="12"/>
  <c r="W277" i="12"/>
  <c r="V277" i="12"/>
  <c r="X276" i="12"/>
  <c r="W276" i="12"/>
  <c r="V276" i="12"/>
  <c r="X275" i="12"/>
  <c r="W275" i="12"/>
  <c r="V275" i="12"/>
  <c r="X274" i="12"/>
  <c r="W274" i="12"/>
  <c r="V274" i="12"/>
  <c r="X273" i="12"/>
  <c r="W273" i="12"/>
  <c r="V273" i="12"/>
  <c r="X272" i="12"/>
  <c r="W272" i="12"/>
  <c r="V272" i="12"/>
  <c r="X271" i="12"/>
  <c r="W271" i="12"/>
  <c r="V271" i="12"/>
  <c r="X270" i="12"/>
  <c r="W270" i="12"/>
  <c r="V270" i="12"/>
  <c r="X269" i="12"/>
  <c r="W269" i="12"/>
  <c r="V269" i="12"/>
  <c r="X268" i="12"/>
  <c r="W268" i="12"/>
  <c r="V268" i="12"/>
  <c r="X267" i="12"/>
  <c r="W267" i="12"/>
  <c r="V267" i="12"/>
  <c r="X266" i="12"/>
  <c r="W266" i="12"/>
  <c r="V266" i="12"/>
  <c r="X265" i="12"/>
  <c r="W265" i="12"/>
  <c r="V265" i="12"/>
  <c r="X264" i="12"/>
  <c r="W264" i="12"/>
  <c r="V264" i="12"/>
  <c r="X263" i="12"/>
  <c r="W263" i="12"/>
  <c r="V263" i="12"/>
  <c r="X262" i="12"/>
  <c r="W262" i="12"/>
  <c r="V262" i="12"/>
  <c r="X261" i="12"/>
  <c r="W261" i="12"/>
  <c r="V261" i="12"/>
  <c r="X260" i="12"/>
  <c r="W260" i="12"/>
  <c r="V260" i="12"/>
  <c r="X259" i="12"/>
  <c r="W259" i="12"/>
  <c r="V259" i="12"/>
  <c r="X258" i="12"/>
  <c r="W258" i="12"/>
  <c r="V258" i="12"/>
  <c r="X257" i="12"/>
  <c r="W257" i="12"/>
  <c r="V257" i="12"/>
  <c r="X256" i="12"/>
  <c r="W256" i="12"/>
  <c r="V256" i="12"/>
  <c r="X255" i="12"/>
  <c r="W255" i="12"/>
  <c r="V255" i="12"/>
  <c r="X254" i="12"/>
  <c r="W254" i="12"/>
  <c r="V254" i="12"/>
  <c r="X253" i="12"/>
  <c r="W253" i="12"/>
  <c r="V253" i="12"/>
  <c r="X252" i="12"/>
  <c r="W252" i="12"/>
  <c r="V252" i="12"/>
  <c r="X251" i="12"/>
  <c r="W251" i="12"/>
  <c r="V251" i="12"/>
  <c r="X250" i="12"/>
  <c r="W250" i="12"/>
  <c r="V250" i="12"/>
  <c r="X249" i="12"/>
  <c r="W249" i="12"/>
  <c r="V249" i="12"/>
  <c r="X248" i="12"/>
  <c r="W248" i="12"/>
  <c r="V248" i="12"/>
  <c r="X247" i="12"/>
  <c r="W247" i="12"/>
  <c r="V247" i="12"/>
  <c r="X246" i="12"/>
  <c r="W246" i="12"/>
  <c r="V246" i="12"/>
  <c r="X245" i="12"/>
  <c r="W245" i="12"/>
  <c r="V245" i="12"/>
  <c r="X244" i="12"/>
  <c r="W244" i="12"/>
  <c r="V244" i="12"/>
  <c r="X243" i="12"/>
  <c r="W243" i="12"/>
  <c r="V243" i="12"/>
  <c r="X242" i="12"/>
  <c r="W242" i="12"/>
  <c r="V242" i="12"/>
  <c r="X241" i="12"/>
  <c r="W241" i="12"/>
  <c r="V241" i="12"/>
  <c r="X240" i="12"/>
  <c r="W240" i="12"/>
  <c r="V240" i="12"/>
  <c r="X239" i="12"/>
  <c r="W239" i="12"/>
  <c r="V239" i="12"/>
  <c r="X238" i="12"/>
  <c r="W238" i="12"/>
  <c r="V238" i="12"/>
  <c r="X237" i="12"/>
  <c r="W237" i="12"/>
  <c r="V237" i="12"/>
  <c r="X236" i="12"/>
  <c r="W236" i="12"/>
  <c r="V236" i="12"/>
  <c r="X235" i="12"/>
  <c r="W235" i="12"/>
  <c r="V235" i="12"/>
  <c r="X234" i="12"/>
  <c r="W234" i="12"/>
  <c r="V234" i="12"/>
  <c r="X233" i="12"/>
  <c r="W233" i="12"/>
  <c r="V233" i="12"/>
  <c r="X232" i="12"/>
  <c r="W232" i="12"/>
  <c r="V232" i="12"/>
  <c r="X231" i="12"/>
  <c r="W231" i="12"/>
  <c r="V231" i="12"/>
  <c r="X230" i="12"/>
  <c r="W230" i="12"/>
  <c r="V230" i="12"/>
  <c r="X229" i="12"/>
  <c r="W229" i="12"/>
  <c r="V229" i="12"/>
  <c r="X228" i="12"/>
  <c r="W228" i="12"/>
  <c r="V228" i="12"/>
  <c r="X227" i="12"/>
  <c r="W227" i="12"/>
  <c r="V227" i="12"/>
  <c r="X226" i="12"/>
  <c r="W226" i="12"/>
  <c r="V226" i="12"/>
  <c r="X225" i="12"/>
  <c r="W225" i="12"/>
  <c r="V225" i="12"/>
  <c r="X224" i="12"/>
  <c r="W224" i="12"/>
  <c r="V224" i="12"/>
  <c r="X223" i="12"/>
  <c r="W223" i="12"/>
  <c r="V223" i="12"/>
  <c r="X222" i="12"/>
  <c r="W222" i="12"/>
  <c r="V222" i="12"/>
  <c r="X221" i="12"/>
  <c r="W221" i="12"/>
  <c r="V221" i="12"/>
  <c r="X220" i="12"/>
  <c r="W220" i="12"/>
  <c r="V220" i="12"/>
  <c r="X219" i="12"/>
  <c r="W219" i="12"/>
  <c r="V219" i="12"/>
  <c r="X218" i="12"/>
  <c r="W218" i="12"/>
  <c r="V218" i="12"/>
  <c r="X217" i="12"/>
  <c r="W217" i="12"/>
  <c r="V217" i="12"/>
  <c r="X216" i="12"/>
  <c r="W216" i="12"/>
  <c r="V216" i="12"/>
  <c r="X215" i="12"/>
  <c r="W215" i="12"/>
  <c r="V215" i="12"/>
  <c r="X214" i="12"/>
  <c r="W214" i="12"/>
  <c r="V214" i="12"/>
  <c r="X213" i="12"/>
  <c r="W213" i="12"/>
  <c r="V213" i="12"/>
  <c r="X212" i="12"/>
  <c r="W212" i="12"/>
  <c r="V212" i="12"/>
  <c r="X211" i="12"/>
  <c r="W211" i="12"/>
  <c r="V211" i="12"/>
  <c r="X210" i="12"/>
  <c r="W210" i="12"/>
  <c r="V210" i="12"/>
  <c r="X209" i="12"/>
  <c r="W209" i="12"/>
  <c r="V209" i="12"/>
  <c r="X208" i="12"/>
  <c r="W208" i="12"/>
  <c r="V208" i="12"/>
  <c r="X207" i="12"/>
  <c r="W207" i="12"/>
  <c r="V207" i="12"/>
  <c r="X206" i="12"/>
  <c r="W206" i="12"/>
  <c r="V206" i="12"/>
  <c r="X205" i="12"/>
  <c r="W205" i="12"/>
  <c r="V205" i="12"/>
  <c r="X204" i="12"/>
  <c r="W204" i="12"/>
  <c r="V204" i="12"/>
  <c r="X203" i="12"/>
  <c r="W203" i="12"/>
  <c r="V203" i="12"/>
  <c r="X202" i="12"/>
  <c r="W202" i="12"/>
  <c r="V202" i="12"/>
  <c r="X201" i="12"/>
  <c r="W201" i="12"/>
  <c r="V201" i="12"/>
  <c r="X200" i="12"/>
  <c r="W200" i="12"/>
  <c r="V200" i="12"/>
  <c r="X199" i="12"/>
  <c r="W199" i="12"/>
  <c r="V199" i="12"/>
  <c r="X198" i="12"/>
  <c r="W198" i="12"/>
  <c r="V198" i="12"/>
  <c r="X197" i="12"/>
  <c r="W197" i="12"/>
  <c r="V197" i="12"/>
  <c r="X196" i="12"/>
  <c r="W196" i="12"/>
  <c r="V196" i="12"/>
  <c r="X195" i="12"/>
  <c r="W195" i="12"/>
  <c r="V195" i="12"/>
  <c r="X194" i="12"/>
  <c r="W194" i="12"/>
  <c r="V194" i="12"/>
  <c r="X193" i="12"/>
  <c r="W193" i="12"/>
  <c r="V193" i="12"/>
  <c r="X192" i="12"/>
  <c r="W192" i="12"/>
  <c r="V192" i="12"/>
  <c r="X191" i="12"/>
  <c r="W191" i="12"/>
  <c r="V191" i="12"/>
  <c r="X190" i="12"/>
  <c r="W190" i="12"/>
  <c r="V190" i="12"/>
  <c r="X189" i="12"/>
  <c r="W189" i="12"/>
  <c r="V189" i="12"/>
  <c r="X188" i="12"/>
  <c r="W188" i="12"/>
  <c r="V188" i="12"/>
  <c r="X187" i="12"/>
  <c r="W187" i="12"/>
  <c r="V187" i="12"/>
  <c r="X186" i="12"/>
  <c r="W186" i="12"/>
  <c r="V186" i="12"/>
  <c r="X185" i="12"/>
  <c r="W185" i="12"/>
  <c r="V185" i="12"/>
  <c r="X184" i="12"/>
  <c r="W184" i="12"/>
  <c r="V184" i="12"/>
  <c r="X183" i="12"/>
  <c r="W183" i="12"/>
  <c r="V183" i="12"/>
  <c r="X182" i="12"/>
  <c r="W182" i="12"/>
  <c r="V182" i="12"/>
  <c r="X181" i="12"/>
  <c r="W181" i="12"/>
  <c r="V181" i="12"/>
  <c r="X180" i="12"/>
  <c r="W180" i="12"/>
  <c r="V180" i="12"/>
  <c r="X179" i="12"/>
  <c r="W179" i="12"/>
  <c r="V179" i="12"/>
  <c r="X178" i="12"/>
  <c r="W178" i="12"/>
  <c r="V178" i="12"/>
  <c r="X177" i="12"/>
  <c r="W177" i="12"/>
  <c r="V177" i="12"/>
  <c r="X176" i="12"/>
  <c r="W176" i="12"/>
  <c r="V176" i="12"/>
  <c r="X175" i="12"/>
  <c r="W175" i="12"/>
  <c r="V175" i="12"/>
  <c r="X174" i="12"/>
  <c r="W174" i="12"/>
  <c r="V174" i="12"/>
  <c r="X173" i="12"/>
  <c r="W173" i="12"/>
  <c r="V173" i="12"/>
  <c r="X172" i="12"/>
  <c r="W172" i="12"/>
  <c r="V172" i="12"/>
  <c r="X171" i="12"/>
  <c r="W171" i="12"/>
  <c r="V171" i="12"/>
  <c r="X170" i="12"/>
  <c r="W170" i="12"/>
  <c r="V170" i="12"/>
  <c r="X169" i="12"/>
  <c r="W169" i="12"/>
  <c r="V169" i="12"/>
  <c r="X168" i="12"/>
  <c r="W168" i="12"/>
  <c r="V168" i="12"/>
  <c r="X167" i="12"/>
  <c r="W167" i="12"/>
  <c r="V167" i="12"/>
  <c r="X166" i="12"/>
  <c r="W166" i="12"/>
  <c r="V166" i="12"/>
  <c r="X165" i="12"/>
  <c r="W165" i="12"/>
  <c r="V165" i="12"/>
  <c r="X164" i="12"/>
  <c r="W164" i="12"/>
  <c r="V164" i="12"/>
  <c r="X163" i="12"/>
  <c r="W163" i="12"/>
  <c r="V163" i="12"/>
  <c r="X162" i="12"/>
  <c r="W162" i="12"/>
  <c r="V162" i="12"/>
  <c r="X161" i="12"/>
  <c r="W161" i="12"/>
  <c r="V161" i="12"/>
  <c r="X160" i="12"/>
  <c r="W160" i="12"/>
  <c r="V160" i="12"/>
  <c r="X159" i="12"/>
  <c r="W159" i="12"/>
  <c r="V159" i="12"/>
  <c r="X158" i="12"/>
  <c r="W158" i="12"/>
  <c r="V158" i="12"/>
  <c r="X157" i="12"/>
  <c r="W157" i="12"/>
  <c r="V157" i="12"/>
  <c r="X156" i="12"/>
  <c r="W156" i="12"/>
  <c r="V156" i="12"/>
  <c r="X155" i="12"/>
  <c r="W155" i="12"/>
  <c r="V155" i="12"/>
  <c r="X154" i="12"/>
  <c r="W154" i="12"/>
  <c r="V154" i="12"/>
  <c r="X153" i="12"/>
  <c r="W153" i="12"/>
  <c r="V153" i="12"/>
  <c r="X152" i="12"/>
  <c r="W152" i="12"/>
  <c r="V152" i="12"/>
  <c r="X151" i="12"/>
  <c r="W151" i="12"/>
  <c r="V151" i="12"/>
  <c r="X150" i="12"/>
  <c r="W150" i="12"/>
  <c r="V150" i="12"/>
  <c r="X149" i="12"/>
  <c r="W149" i="12"/>
  <c r="V149" i="12"/>
  <c r="X148" i="12"/>
  <c r="W148" i="12"/>
  <c r="V148" i="12"/>
  <c r="X147" i="12"/>
  <c r="W147" i="12"/>
  <c r="V147" i="12"/>
  <c r="X146" i="12"/>
  <c r="W146" i="12"/>
  <c r="V146" i="12"/>
  <c r="X145" i="12"/>
  <c r="W145" i="12"/>
  <c r="V145" i="12"/>
  <c r="X144" i="12"/>
  <c r="W144" i="12"/>
  <c r="V144" i="12"/>
  <c r="X143" i="12"/>
  <c r="W143" i="12"/>
  <c r="V143" i="12"/>
  <c r="X142" i="12"/>
  <c r="W142" i="12"/>
  <c r="V142" i="12"/>
  <c r="X141" i="12"/>
  <c r="W141" i="12"/>
  <c r="V141" i="12"/>
  <c r="X140" i="12"/>
  <c r="W140" i="12"/>
  <c r="V140" i="12"/>
  <c r="X139" i="12"/>
  <c r="W139" i="12"/>
  <c r="V139" i="12"/>
  <c r="X138" i="12"/>
  <c r="W138" i="12"/>
  <c r="V138" i="12"/>
  <c r="X137" i="12"/>
  <c r="W137" i="12"/>
  <c r="V137" i="12"/>
  <c r="X136" i="12"/>
  <c r="W136" i="12"/>
  <c r="V136" i="12"/>
  <c r="X135" i="12"/>
  <c r="W135" i="12"/>
  <c r="V135" i="12"/>
  <c r="X134" i="12"/>
  <c r="W134" i="12"/>
  <c r="V134" i="12"/>
  <c r="X133" i="12"/>
  <c r="W133" i="12"/>
  <c r="V133" i="12"/>
  <c r="X132" i="12"/>
  <c r="W132" i="12"/>
  <c r="V132" i="12"/>
  <c r="X131" i="12"/>
  <c r="W131" i="12"/>
  <c r="V131" i="12"/>
  <c r="X130" i="12"/>
  <c r="W130" i="12"/>
  <c r="V130" i="12"/>
  <c r="X129" i="12"/>
  <c r="W129" i="12"/>
  <c r="V129" i="12"/>
  <c r="X128" i="12"/>
  <c r="W128" i="12"/>
  <c r="V128" i="12"/>
  <c r="X127" i="12"/>
  <c r="W127" i="12"/>
  <c r="V127" i="12"/>
  <c r="X126" i="12"/>
  <c r="W126" i="12"/>
  <c r="V126" i="12"/>
  <c r="X125" i="12"/>
  <c r="W125" i="12"/>
  <c r="V125" i="12"/>
  <c r="X124" i="12"/>
  <c r="W124" i="12"/>
  <c r="V124" i="12"/>
  <c r="X123" i="12"/>
  <c r="W123" i="12"/>
  <c r="V123" i="12"/>
  <c r="X122" i="12"/>
  <c r="W122" i="12"/>
  <c r="V122" i="12"/>
  <c r="X121" i="12"/>
  <c r="W121" i="12"/>
  <c r="V121" i="12"/>
  <c r="X120" i="12"/>
  <c r="W120" i="12"/>
  <c r="V120" i="12"/>
  <c r="X119" i="12"/>
  <c r="W119" i="12"/>
  <c r="V119" i="12"/>
  <c r="X118" i="12"/>
  <c r="W118" i="12"/>
  <c r="V118" i="12"/>
  <c r="X117" i="12"/>
  <c r="W117" i="12"/>
  <c r="V117" i="12"/>
  <c r="X116" i="12"/>
  <c r="W116" i="12"/>
  <c r="V116" i="12"/>
  <c r="X115" i="12"/>
  <c r="W115" i="12"/>
  <c r="V115" i="12"/>
  <c r="X114" i="12"/>
  <c r="W114" i="12"/>
  <c r="V114" i="12"/>
  <c r="X113" i="12"/>
  <c r="W113" i="12"/>
  <c r="V113" i="12"/>
  <c r="X112" i="12"/>
  <c r="W112" i="12"/>
  <c r="V112" i="12"/>
  <c r="X111" i="12"/>
  <c r="W111" i="12"/>
  <c r="V111" i="12"/>
  <c r="X110" i="12"/>
  <c r="W110" i="12"/>
  <c r="V110" i="12"/>
  <c r="X109" i="12"/>
  <c r="W109" i="12"/>
  <c r="V109" i="12"/>
  <c r="X108" i="12"/>
  <c r="W108" i="12"/>
  <c r="V108" i="12"/>
  <c r="X107" i="12"/>
  <c r="W107" i="12"/>
  <c r="V107" i="12"/>
  <c r="X106" i="12"/>
  <c r="W106" i="12"/>
  <c r="V106" i="12"/>
  <c r="X105" i="12"/>
  <c r="W105" i="12"/>
  <c r="V105" i="12"/>
  <c r="X104" i="12"/>
  <c r="W104" i="12"/>
  <c r="V104" i="12"/>
  <c r="X103" i="12"/>
  <c r="W103" i="12"/>
  <c r="V103" i="12"/>
  <c r="X102" i="12"/>
  <c r="W102" i="12"/>
  <c r="V102" i="12"/>
  <c r="X101" i="12"/>
  <c r="W101" i="12"/>
  <c r="V101" i="12"/>
  <c r="X100" i="12"/>
  <c r="W100" i="12"/>
  <c r="V100" i="12"/>
  <c r="X99" i="12"/>
  <c r="W99" i="12"/>
  <c r="V99" i="12"/>
  <c r="X98" i="12"/>
  <c r="W98" i="12"/>
  <c r="V98" i="12"/>
  <c r="X97" i="12"/>
  <c r="W97" i="12"/>
  <c r="V97" i="12"/>
  <c r="X96" i="12"/>
  <c r="W96" i="12"/>
  <c r="V96" i="12"/>
  <c r="X95" i="12"/>
  <c r="W95" i="12"/>
  <c r="V95" i="12"/>
  <c r="X94" i="12"/>
  <c r="W94" i="12"/>
  <c r="V94" i="12"/>
  <c r="X93" i="12"/>
  <c r="W93" i="12"/>
  <c r="V93" i="12"/>
  <c r="X92" i="12"/>
  <c r="W92" i="12"/>
  <c r="V92" i="12"/>
  <c r="X91" i="12"/>
  <c r="W91" i="12"/>
  <c r="V91" i="12"/>
  <c r="X90" i="12"/>
  <c r="W90" i="12"/>
  <c r="V90" i="12"/>
  <c r="X89" i="12"/>
  <c r="W89" i="12"/>
  <c r="V89" i="12"/>
  <c r="X88" i="12"/>
  <c r="W88" i="12"/>
  <c r="V88" i="12"/>
  <c r="X87" i="12"/>
  <c r="W87" i="12"/>
  <c r="V87" i="12"/>
  <c r="X86" i="12"/>
  <c r="W86" i="12"/>
  <c r="V86" i="12"/>
  <c r="X85" i="12"/>
  <c r="W85" i="12"/>
  <c r="V85" i="12"/>
  <c r="X84" i="12"/>
  <c r="W84" i="12"/>
  <c r="V84" i="12"/>
  <c r="X83" i="12"/>
  <c r="W83" i="12"/>
  <c r="V83" i="12"/>
  <c r="X82" i="12"/>
  <c r="W82" i="12"/>
  <c r="V82" i="12"/>
  <c r="X81" i="12"/>
  <c r="W81" i="12"/>
  <c r="V81" i="12"/>
  <c r="X80" i="12"/>
  <c r="W80" i="12"/>
  <c r="V80" i="12"/>
  <c r="X79" i="12"/>
  <c r="W79" i="12"/>
  <c r="V79" i="12"/>
  <c r="X78" i="12"/>
  <c r="W78" i="12"/>
  <c r="V78" i="12"/>
  <c r="X77" i="12"/>
  <c r="W77" i="12"/>
  <c r="V77" i="12"/>
  <c r="X76" i="12"/>
  <c r="W76" i="12"/>
  <c r="V76" i="12"/>
  <c r="X75" i="12"/>
  <c r="W75" i="12"/>
  <c r="V75" i="12"/>
  <c r="X74" i="12"/>
  <c r="W74" i="12"/>
  <c r="V74" i="12"/>
  <c r="X73" i="12"/>
  <c r="W73" i="12"/>
  <c r="V73" i="12"/>
  <c r="X72" i="12"/>
  <c r="W72" i="12"/>
  <c r="V72" i="12"/>
  <c r="X71" i="12"/>
  <c r="W71" i="12"/>
  <c r="V71" i="12"/>
  <c r="X70" i="12"/>
  <c r="W70" i="12"/>
  <c r="V70" i="12"/>
  <c r="X69" i="12"/>
  <c r="W69" i="12"/>
  <c r="V69" i="12"/>
  <c r="X68" i="12"/>
  <c r="W68" i="12"/>
  <c r="V68" i="12"/>
  <c r="X67" i="12"/>
  <c r="W67" i="12"/>
  <c r="V67" i="12"/>
  <c r="X66" i="12"/>
  <c r="W66" i="12"/>
  <c r="V66" i="12"/>
  <c r="X65" i="12"/>
  <c r="W65" i="12"/>
  <c r="V65" i="12"/>
  <c r="X64" i="12"/>
  <c r="W64" i="12"/>
  <c r="V64" i="12"/>
  <c r="X63" i="12"/>
  <c r="W63" i="12"/>
  <c r="V63" i="12"/>
  <c r="X62" i="12"/>
  <c r="W62" i="12"/>
  <c r="V62" i="12"/>
  <c r="X61" i="12"/>
  <c r="W61" i="12"/>
  <c r="V61" i="12"/>
  <c r="X60" i="12"/>
  <c r="W60" i="12"/>
  <c r="V60" i="12"/>
  <c r="X59" i="12"/>
  <c r="W59" i="12"/>
  <c r="V59" i="12"/>
  <c r="X58" i="12"/>
  <c r="W58" i="12"/>
  <c r="V58" i="12"/>
  <c r="X57" i="12"/>
  <c r="W57" i="12"/>
  <c r="V57" i="12"/>
  <c r="X56" i="12"/>
  <c r="W56" i="12"/>
  <c r="V56" i="12"/>
  <c r="X55" i="12"/>
  <c r="W55" i="12"/>
  <c r="V55" i="12"/>
  <c r="X54" i="12"/>
  <c r="W54" i="12"/>
  <c r="V54" i="12"/>
  <c r="X53" i="12"/>
  <c r="W53" i="12"/>
  <c r="V53" i="12"/>
  <c r="X52" i="12"/>
  <c r="W52" i="12"/>
  <c r="V52" i="12"/>
  <c r="X51" i="12"/>
  <c r="W51" i="12"/>
  <c r="V51" i="12"/>
  <c r="X50" i="12"/>
  <c r="W50" i="12"/>
  <c r="V50" i="12"/>
  <c r="X49" i="12"/>
  <c r="W49" i="12"/>
  <c r="V49" i="12"/>
  <c r="X48" i="12"/>
  <c r="W48" i="12"/>
  <c r="V48" i="12"/>
  <c r="X47" i="12"/>
  <c r="W47" i="12"/>
  <c r="V47" i="12"/>
  <c r="X46" i="12"/>
  <c r="W46" i="12"/>
  <c r="V46" i="12"/>
  <c r="X45" i="12"/>
  <c r="W45" i="12"/>
  <c r="V45" i="12"/>
  <c r="X44" i="12"/>
  <c r="W44" i="12"/>
  <c r="V44" i="12"/>
  <c r="X43" i="12"/>
  <c r="W43" i="12"/>
  <c r="V43" i="12"/>
  <c r="X42" i="12"/>
  <c r="W42" i="12"/>
  <c r="V42" i="12"/>
  <c r="X41" i="12"/>
  <c r="W41" i="12"/>
  <c r="V41" i="12"/>
  <c r="X40" i="12"/>
  <c r="W40" i="12"/>
  <c r="V40" i="12"/>
  <c r="X39" i="12"/>
  <c r="W39" i="12"/>
  <c r="V39" i="12"/>
  <c r="X38" i="12"/>
  <c r="W38" i="12"/>
  <c r="V38" i="12"/>
  <c r="X37" i="12"/>
  <c r="W37" i="12"/>
  <c r="V37" i="12"/>
  <c r="X36" i="12"/>
  <c r="W36" i="12"/>
  <c r="V36" i="12"/>
  <c r="X35" i="12"/>
  <c r="W35" i="12"/>
  <c r="V35" i="12"/>
  <c r="X34" i="12"/>
  <c r="W34" i="12"/>
  <c r="V34" i="12"/>
  <c r="X33" i="12"/>
  <c r="W33" i="12"/>
  <c r="V33" i="12"/>
  <c r="X32" i="12"/>
  <c r="W32" i="12"/>
  <c r="V32" i="12"/>
  <c r="X31" i="12"/>
  <c r="W31" i="12"/>
  <c r="V31" i="12"/>
  <c r="X30" i="12"/>
  <c r="W30" i="12"/>
  <c r="V30" i="12"/>
  <c r="X29" i="12"/>
  <c r="W29" i="12"/>
  <c r="V29" i="12"/>
  <c r="X28" i="12"/>
  <c r="W28" i="12"/>
  <c r="V28" i="12"/>
  <c r="X27" i="12"/>
  <c r="W27" i="12"/>
  <c r="V27" i="12"/>
  <c r="X26" i="12"/>
  <c r="W26" i="12"/>
  <c r="V26" i="12"/>
  <c r="X25" i="12"/>
  <c r="W25" i="12"/>
  <c r="V25" i="12"/>
  <c r="X24" i="12"/>
  <c r="W24" i="12"/>
  <c r="V24" i="12"/>
  <c r="X23" i="12"/>
  <c r="W23" i="12"/>
  <c r="V23" i="12"/>
  <c r="X22" i="12"/>
  <c r="W22" i="12"/>
  <c r="V22" i="12"/>
  <c r="X21" i="12"/>
  <c r="W21" i="12"/>
  <c r="V21" i="12"/>
  <c r="X20" i="12"/>
  <c r="W20" i="12"/>
  <c r="V20" i="12"/>
  <c r="X19" i="12"/>
  <c r="W19" i="12"/>
  <c r="V19" i="12"/>
  <c r="X18" i="12"/>
  <c r="W18" i="12"/>
  <c r="V18" i="12"/>
  <c r="X17" i="12"/>
  <c r="W17" i="12"/>
  <c r="V17" i="12"/>
  <c r="X16" i="12"/>
  <c r="W16" i="12"/>
  <c r="V16" i="12"/>
  <c r="X15" i="12"/>
  <c r="W15" i="12"/>
  <c r="V15" i="12"/>
  <c r="X14" i="12"/>
  <c r="W14" i="12"/>
  <c r="V14" i="12"/>
  <c r="X13" i="12"/>
  <c r="W13" i="12"/>
  <c r="V13" i="12"/>
  <c r="X12" i="12"/>
  <c r="W12" i="12"/>
  <c r="V12" i="12"/>
  <c r="X11" i="12"/>
  <c r="W11" i="12"/>
  <c r="V11" i="12"/>
  <c r="X10" i="12"/>
  <c r="W10" i="12"/>
  <c r="V10" i="12"/>
  <c r="X9" i="12"/>
  <c r="W9" i="12"/>
  <c r="V9" i="12"/>
  <c r="X8" i="12"/>
  <c r="W8" i="12"/>
  <c r="V8" i="12"/>
  <c r="X7" i="12"/>
  <c r="W7" i="12"/>
  <c r="V7" i="12"/>
  <c r="X6" i="12"/>
  <c r="W6" i="12"/>
  <c r="V6" i="12"/>
  <c r="X5" i="12"/>
  <c r="W5" i="12"/>
  <c r="V5" i="12"/>
  <c r="U5" i="12"/>
  <c r="T5" i="12"/>
  <c r="S5" i="12"/>
  <c r="R5" i="12"/>
  <c r="Q5" i="12"/>
  <c r="U20" i="14"/>
  <c r="X17" i="4" s="1"/>
  <c r="O20" i="14"/>
  <c r="I20" i="14"/>
  <c r="U19" i="14"/>
  <c r="X14" i="4" s="1"/>
  <c r="U18" i="14"/>
  <c r="X13" i="4" s="1"/>
  <c r="U17" i="14"/>
  <c r="X10" i="4" s="1"/>
  <c r="U16" i="14"/>
  <c r="X8" i="4" s="1"/>
  <c r="U15" i="14"/>
  <c r="X7" i="4" s="1"/>
  <c r="U14" i="14"/>
  <c r="X6" i="4" s="1"/>
  <c r="U13" i="14"/>
  <c r="X3" i="4" s="1"/>
  <c r="O19" i="14"/>
  <c r="O18" i="14"/>
  <c r="O17" i="14"/>
  <c r="O16" i="14"/>
  <c r="O15" i="14"/>
  <c r="O14" i="14"/>
  <c r="O13" i="14"/>
  <c r="I19" i="14"/>
  <c r="I18" i="14"/>
  <c r="I17" i="14"/>
  <c r="I16" i="14"/>
  <c r="I15" i="14"/>
  <c r="I14" i="14"/>
  <c r="I13" i="14"/>
  <c r="Q11" i="14"/>
  <c r="K11" i="14"/>
  <c r="E11" i="14"/>
  <c r="K2" i="14"/>
  <c r="M6" i="1" l="1"/>
  <c r="N6" i="1" s="1"/>
  <c r="Y6" i="1" s="1"/>
  <c r="A7" i="1"/>
  <c r="O5" i="1"/>
  <c r="M9" i="14"/>
  <c r="M8" i="14"/>
  <c r="M7" i="14"/>
  <c r="M6" i="14"/>
  <c r="M5" i="14"/>
  <c r="M4" i="14"/>
  <c r="J9" i="14"/>
  <c r="J8" i="14"/>
  <c r="J7" i="14"/>
  <c r="J6" i="14"/>
  <c r="J5" i="14"/>
  <c r="J4" i="14"/>
  <c r="G9" i="14"/>
  <c r="G8" i="14"/>
  <c r="G7" i="14"/>
  <c r="G6" i="14"/>
  <c r="G5" i="14"/>
  <c r="G4" i="14"/>
  <c r="A8" i="1" l="1"/>
  <c r="A9" i="1" s="1"/>
  <c r="A10" i="1" s="1"/>
  <c r="A11" i="1" s="1"/>
  <c r="A12" i="1" s="1"/>
  <c r="A13" i="1" s="1"/>
  <c r="A14" i="1" s="1"/>
  <c r="A15" i="1" s="1"/>
  <c r="A16" i="1" s="1"/>
  <c r="A17" i="1" s="1"/>
  <c r="A18" i="1" s="1"/>
  <c r="A19" i="1" s="1"/>
  <c r="A20" i="1" s="1"/>
  <c r="A21" i="1" s="1"/>
  <c r="L7" i="1"/>
  <c r="O9" i="13"/>
  <c r="N9" i="13"/>
  <c r="M9" i="13"/>
  <c r="L9" i="13"/>
  <c r="K9" i="13"/>
  <c r="J9" i="13"/>
  <c r="I9" i="13"/>
  <c r="H9" i="13"/>
  <c r="G9" i="13"/>
  <c r="F9" i="13"/>
  <c r="E9" i="13"/>
  <c r="D9" i="13"/>
  <c r="C9" i="13"/>
  <c r="B9" i="13"/>
  <c r="A6" i="12"/>
  <c r="W2" i="1"/>
  <c r="V2" i="1"/>
  <c r="U2" i="1"/>
  <c r="B4" i="12"/>
  <c r="Y372" i="12"/>
  <c r="Y371" i="12"/>
  <c r="Y370" i="12"/>
  <c r="Y369" i="12"/>
  <c r="Y365" i="12"/>
  <c r="Y364" i="12"/>
  <c r="Y363" i="12"/>
  <c r="Y362" i="12"/>
  <c r="Y361" i="12"/>
  <c r="Y360" i="12"/>
  <c r="Y359" i="12"/>
  <c r="Y358" i="12"/>
  <c r="Y357" i="12"/>
  <c r="Y356" i="12"/>
  <c r="Y355" i="12"/>
  <c r="Y354" i="12"/>
  <c r="Y353" i="12"/>
  <c r="Y352" i="12"/>
  <c r="Y351" i="12"/>
  <c r="Y350" i="12"/>
  <c r="Y349" i="12"/>
  <c r="Y348" i="12"/>
  <c r="Y347" i="12"/>
  <c r="Y346" i="12"/>
  <c r="Y345" i="12"/>
  <c r="Y344" i="12"/>
  <c r="Y343" i="12"/>
  <c r="Y342" i="12"/>
  <c r="Y341" i="12"/>
  <c r="Y340" i="12"/>
  <c r="Y339" i="12"/>
  <c r="Y338" i="12"/>
  <c r="Y337" i="12"/>
  <c r="Y336" i="12"/>
  <c r="Y335" i="12"/>
  <c r="Y334" i="12"/>
  <c r="Y333" i="12"/>
  <c r="Y332" i="12"/>
  <c r="Y331" i="12"/>
  <c r="Y330" i="12"/>
  <c r="Y329" i="12"/>
  <c r="Y328" i="12"/>
  <c r="Y327" i="12"/>
  <c r="Y326" i="12"/>
  <c r="Y325" i="12"/>
  <c r="Y324" i="12"/>
  <c r="Y323" i="12"/>
  <c r="Y322" i="12"/>
  <c r="Y321" i="12"/>
  <c r="Y320" i="12"/>
  <c r="Y319" i="12"/>
  <c r="Y318" i="12"/>
  <c r="Y317" i="12"/>
  <c r="Y316" i="12"/>
  <c r="Y315" i="12"/>
  <c r="Y314" i="12"/>
  <c r="Y313" i="12"/>
  <c r="Y312" i="12"/>
  <c r="Y311" i="12"/>
  <c r="Y310" i="12"/>
  <c r="Y309" i="12"/>
  <c r="Y308" i="12"/>
  <c r="Y307" i="12"/>
  <c r="Y306" i="12"/>
  <c r="Y305" i="12"/>
  <c r="Y304" i="12"/>
  <c r="Y303" i="12"/>
  <c r="Y302" i="12"/>
  <c r="Y301" i="12"/>
  <c r="Y300" i="12"/>
  <c r="Y299" i="12"/>
  <c r="Y298" i="12"/>
  <c r="Y297" i="12"/>
  <c r="Y296" i="12"/>
  <c r="Y295" i="12"/>
  <c r="Y294" i="12"/>
  <c r="Y293" i="12"/>
  <c r="Y292" i="12"/>
  <c r="Y291" i="12"/>
  <c r="Y290" i="12"/>
  <c r="Y289" i="12"/>
  <c r="Y288" i="12"/>
  <c r="Y287" i="12"/>
  <c r="Y286" i="12"/>
  <c r="Y285" i="12"/>
  <c r="Y284" i="12"/>
  <c r="Y283" i="12"/>
  <c r="Y282" i="12"/>
  <c r="Y281" i="12"/>
  <c r="Y280" i="12"/>
  <c r="Y279" i="12"/>
  <c r="Y278" i="12"/>
  <c r="Y277" i="12"/>
  <c r="Y276" i="12"/>
  <c r="Y275" i="12"/>
  <c r="Y274" i="12"/>
  <c r="Y273" i="12"/>
  <c r="Y272" i="12"/>
  <c r="Y271" i="12"/>
  <c r="Y270" i="12"/>
  <c r="Y269" i="12"/>
  <c r="Y268" i="12"/>
  <c r="Y267" i="12"/>
  <c r="Y266" i="12"/>
  <c r="Y265" i="12"/>
  <c r="Y264" i="12"/>
  <c r="Y263" i="12"/>
  <c r="Y262" i="12"/>
  <c r="Y261" i="12"/>
  <c r="Y260" i="12"/>
  <c r="Y259" i="12"/>
  <c r="Y258" i="12"/>
  <c r="Y257" i="12"/>
  <c r="Y256" i="12"/>
  <c r="Y255" i="12"/>
  <c r="Y254" i="12"/>
  <c r="Y253" i="12"/>
  <c r="Y252" i="12"/>
  <c r="Y251" i="12"/>
  <c r="Y250" i="12"/>
  <c r="Y249" i="12"/>
  <c r="Y248" i="12"/>
  <c r="Y247" i="12"/>
  <c r="Y246" i="12"/>
  <c r="Y245" i="12"/>
  <c r="Y244" i="12"/>
  <c r="Y243" i="12"/>
  <c r="Y242" i="12"/>
  <c r="Y241" i="12"/>
  <c r="Y240" i="12"/>
  <c r="Y239" i="12"/>
  <c r="Y238" i="12"/>
  <c r="Y237" i="12"/>
  <c r="Y236" i="12"/>
  <c r="Y235" i="12"/>
  <c r="Y234" i="12"/>
  <c r="Y233" i="12"/>
  <c r="Y232" i="12"/>
  <c r="Y231" i="12"/>
  <c r="Y230" i="12"/>
  <c r="Y229" i="12"/>
  <c r="Y228" i="12"/>
  <c r="Y227" i="12"/>
  <c r="Y226" i="12"/>
  <c r="Y225" i="12"/>
  <c r="Y224" i="12"/>
  <c r="Y223" i="12"/>
  <c r="Y222" i="12"/>
  <c r="Y221" i="12"/>
  <c r="Y220" i="12"/>
  <c r="Y219" i="12"/>
  <c r="Y218" i="12"/>
  <c r="Y217" i="12"/>
  <c r="Y216" i="12"/>
  <c r="Y215" i="12"/>
  <c r="Y214" i="12"/>
  <c r="Y213" i="12"/>
  <c r="Y212" i="12"/>
  <c r="Y211" i="12"/>
  <c r="Y210" i="12"/>
  <c r="Y209" i="12"/>
  <c r="Y208" i="12"/>
  <c r="Y207" i="12"/>
  <c r="Y206" i="12"/>
  <c r="Y205" i="12"/>
  <c r="Y204" i="12"/>
  <c r="Y203" i="12"/>
  <c r="Y202" i="12"/>
  <c r="Y201" i="12"/>
  <c r="Y200" i="12"/>
  <c r="Y199" i="12"/>
  <c r="Y198" i="12"/>
  <c r="Y197" i="12"/>
  <c r="Y196" i="12"/>
  <c r="Y195" i="12"/>
  <c r="Y194" i="12"/>
  <c r="Y193" i="12"/>
  <c r="Y192" i="12"/>
  <c r="Y191" i="12"/>
  <c r="Y190" i="12"/>
  <c r="Y189" i="12"/>
  <c r="Y188" i="12"/>
  <c r="Y187" i="12"/>
  <c r="Y186" i="12"/>
  <c r="Y185" i="12"/>
  <c r="Y184" i="12"/>
  <c r="Y183" i="12"/>
  <c r="Y182" i="12"/>
  <c r="Y181" i="12"/>
  <c r="Y180" i="12"/>
  <c r="Y179" i="12"/>
  <c r="Y178" i="12"/>
  <c r="Y177" i="12"/>
  <c r="Y176" i="12"/>
  <c r="Y175" i="12"/>
  <c r="Y174" i="12"/>
  <c r="Y173" i="12"/>
  <c r="Y172" i="12"/>
  <c r="Y171" i="12"/>
  <c r="Y170" i="12"/>
  <c r="Y169" i="12"/>
  <c r="Y168" i="12"/>
  <c r="Y167" i="12"/>
  <c r="Y166" i="12"/>
  <c r="Y165" i="12"/>
  <c r="Y164" i="12"/>
  <c r="Y163" i="12"/>
  <c r="Y162" i="12"/>
  <c r="Y161" i="12"/>
  <c r="Y160" i="12"/>
  <c r="Y159" i="12"/>
  <c r="Y158" i="12"/>
  <c r="Y157" i="12"/>
  <c r="Y156" i="12"/>
  <c r="Y155" i="12"/>
  <c r="Y154" i="12"/>
  <c r="Y153" i="12"/>
  <c r="Y152" i="12"/>
  <c r="Y151" i="12"/>
  <c r="Y150" i="12"/>
  <c r="Y149" i="12"/>
  <c r="Y148" i="12"/>
  <c r="Y147" i="12"/>
  <c r="Y146" i="12"/>
  <c r="Y145" i="12"/>
  <c r="Y144" i="12"/>
  <c r="Y143" i="12"/>
  <c r="Y142" i="12"/>
  <c r="Y141" i="12"/>
  <c r="Y140" i="12"/>
  <c r="Y139" i="12"/>
  <c r="Y138" i="12"/>
  <c r="Y137" i="12"/>
  <c r="Y136" i="12"/>
  <c r="Y135" i="12"/>
  <c r="Y134" i="12"/>
  <c r="Y133" i="12"/>
  <c r="Y132" i="12"/>
  <c r="Y131" i="12"/>
  <c r="Y130" i="12"/>
  <c r="Y129" i="12"/>
  <c r="Y128" i="12"/>
  <c r="Y127" i="12"/>
  <c r="Y126" i="12"/>
  <c r="Y125" i="12"/>
  <c r="Y124" i="12"/>
  <c r="Y123" i="12"/>
  <c r="Y122" i="12"/>
  <c r="Y121" i="12"/>
  <c r="Y120" i="12"/>
  <c r="Y119" i="12"/>
  <c r="Y118" i="12"/>
  <c r="Y117" i="12"/>
  <c r="Y116" i="12"/>
  <c r="Y115" i="12"/>
  <c r="Y114" i="12"/>
  <c r="Y113" i="12"/>
  <c r="Y112" i="12"/>
  <c r="Y111" i="12"/>
  <c r="Y110" i="12"/>
  <c r="Y109" i="12"/>
  <c r="Y108" i="12"/>
  <c r="Y107" i="12"/>
  <c r="Y106" i="12"/>
  <c r="Y105" i="12"/>
  <c r="Y104" i="12"/>
  <c r="Y103" i="12"/>
  <c r="Y102" i="12"/>
  <c r="Y101" i="12"/>
  <c r="Y100" i="12"/>
  <c r="Y99" i="12"/>
  <c r="Y98" i="12"/>
  <c r="Y97" i="12"/>
  <c r="Y96" i="12"/>
  <c r="Y95" i="12"/>
  <c r="Y94" i="12"/>
  <c r="Y93" i="12"/>
  <c r="Y92" i="12"/>
  <c r="Y91" i="12"/>
  <c r="Y90" i="12"/>
  <c r="Y89" i="12"/>
  <c r="Y88" i="12"/>
  <c r="Y87" i="12"/>
  <c r="Y86" i="12"/>
  <c r="Y85" i="12"/>
  <c r="Y84" i="12"/>
  <c r="Y83" i="12"/>
  <c r="Y82" i="12"/>
  <c r="Y81" i="12"/>
  <c r="Y80" i="12"/>
  <c r="Y79" i="12"/>
  <c r="Y78" i="12"/>
  <c r="Y77" i="12"/>
  <c r="Y76" i="12"/>
  <c r="Y75" i="12"/>
  <c r="Y74" i="12"/>
  <c r="Y73" i="12"/>
  <c r="Y72" i="12"/>
  <c r="Y71" i="12"/>
  <c r="Y70" i="12"/>
  <c r="Y69" i="12"/>
  <c r="Y68" i="12"/>
  <c r="Y67" i="12"/>
  <c r="Y66" i="12"/>
  <c r="Y65" i="12"/>
  <c r="Y64" i="12"/>
  <c r="Y63" i="12"/>
  <c r="Y62" i="12"/>
  <c r="Y61" i="12"/>
  <c r="Y60" i="12"/>
  <c r="Y59" i="12"/>
  <c r="Y58" i="12"/>
  <c r="Y57" i="12"/>
  <c r="Y56" i="12"/>
  <c r="Y55" i="12"/>
  <c r="Y54" i="12"/>
  <c r="Y53" i="12"/>
  <c r="Y52" i="12"/>
  <c r="Y51" i="12"/>
  <c r="Y50" i="12"/>
  <c r="Y49" i="12"/>
  <c r="Y48" i="12"/>
  <c r="Y47" i="12"/>
  <c r="Y46" i="12"/>
  <c r="Y45" i="12"/>
  <c r="Y44" i="12"/>
  <c r="Y43" i="12"/>
  <c r="Y42" i="12"/>
  <c r="Y41" i="12"/>
  <c r="Y40" i="12"/>
  <c r="Y39" i="12"/>
  <c r="Y38" i="12"/>
  <c r="Y37" i="12"/>
  <c r="Y36" i="12"/>
  <c r="Y35" i="12"/>
  <c r="Y34" i="12"/>
  <c r="Y33" i="12"/>
  <c r="Y32" i="12"/>
  <c r="Y31" i="12"/>
  <c r="Y30" i="12"/>
  <c r="Y29" i="12"/>
  <c r="Y28" i="12"/>
  <c r="Y27" i="12"/>
  <c r="Y26" i="12"/>
  <c r="Y25" i="12"/>
  <c r="Y24" i="12"/>
  <c r="Y23" i="12"/>
  <c r="Y22" i="12"/>
  <c r="Y21" i="12"/>
  <c r="Y20" i="12"/>
  <c r="Y19" i="12"/>
  <c r="Y18" i="12"/>
  <c r="Y17" i="12"/>
  <c r="Y16" i="12"/>
  <c r="Y15" i="12"/>
  <c r="Y14" i="12"/>
  <c r="Y13" i="12"/>
  <c r="Y12" i="12"/>
  <c r="Y11" i="12"/>
  <c r="Y10" i="12"/>
  <c r="Y9" i="12"/>
  <c r="Y8" i="12"/>
  <c r="Y7" i="12"/>
  <c r="Y6" i="12"/>
  <c r="Y5" i="12"/>
  <c r="E16" i="1"/>
  <c r="H16" i="1" s="1"/>
  <c r="E13" i="1"/>
  <c r="H13" i="1" s="1"/>
  <c r="M13" i="1" s="1"/>
  <c r="E7" i="1"/>
  <c r="H7" i="1" s="1"/>
  <c r="M7" i="1" s="1"/>
  <c r="A4" i="4"/>
  <c r="A5" i="4" s="1"/>
  <c r="A6" i="4" s="1"/>
  <c r="A7" i="4" s="1"/>
  <c r="A8" i="4" s="1"/>
  <c r="A9" i="4" s="1"/>
  <c r="A10" i="4" s="1"/>
  <c r="A11" i="4" s="1"/>
  <c r="A12" i="4" s="1"/>
  <c r="A13" i="4" s="1"/>
  <c r="A14" i="4" s="1"/>
  <c r="A15" i="4" s="1"/>
  <c r="A16" i="4" s="1"/>
  <c r="A17" i="4" s="1"/>
  <c r="A18" i="4" s="1"/>
  <c r="A19" i="4" s="1"/>
  <c r="G10" i="4"/>
  <c r="B29" i="4"/>
  <c r="F11" i="4" s="1"/>
  <c r="J5" i="12" l="1"/>
  <c r="C6" i="12"/>
  <c r="K6" i="12"/>
  <c r="C5" i="12"/>
  <c r="D5" i="12"/>
  <c r="O5" i="12"/>
  <c r="H6" i="12"/>
  <c r="J6" i="12"/>
  <c r="N5" i="12"/>
  <c r="K5" i="12"/>
  <c r="N6" i="12"/>
  <c r="D6" i="12"/>
  <c r="O6" i="12"/>
  <c r="H5" i="12"/>
  <c r="AA3" i="12"/>
  <c r="M16" i="1"/>
  <c r="N16" i="1" s="1"/>
  <c r="E12" i="1"/>
  <c r="H12" i="1" s="1"/>
  <c r="M12" i="1" s="1"/>
  <c r="X12" i="1" s="1"/>
  <c r="E17" i="1"/>
  <c r="H17" i="1" s="1"/>
  <c r="E8" i="1"/>
  <c r="H8" i="1" s="1"/>
  <c r="E18" i="1"/>
  <c r="H18" i="1" s="1"/>
  <c r="E19" i="1"/>
  <c r="H19" i="1" s="1"/>
  <c r="E10" i="1"/>
  <c r="H10" i="1" s="1"/>
  <c r="E20" i="1"/>
  <c r="H20" i="1" s="1"/>
  <c r="E9" i="1"/>
  <c r="H9" i="1" s="1"/>
  <c r="E11" i="1"/>
  <c r="H11" i="1" s="1"/>
  <c r="A22" i="1"/>
  <c r="A23" i="1" s="1"/>
  <c r="E21" i="1"/>
  <c r="H21" i="1" s="1"/>
  <c r="M21" i="1" s="1"/>
  <c r="Z13" i="1"/>
  <c r="N13" i="1"/>
  <c r="Y13" i="1"/>
  <c r="X13" i="1"/>
  <c r="E14" i="1"/>
  <c r="H14" i="1" s="1"/>
  <c r="M14" i="1" s="1"/>
  <c r="E15" i="1"/>
  <c r="H15" i="1" s="1"/>
  <c r="M15" i="1" s="1"/>
  <c r="Z12" i="1"/>
  <c r="N12" i="1"/>
  <c r="Y12" i="1"/>
  <c r="N7" i="1"/>
  <c r="L371" i="1"/>
  <c r="F13" i="4" s="1"/>
  <c r="G14" i="4" s="1"/>
  <c r="A20" i="4"/>
  <c r="A21" i="4" s="1"/>
  <c r="A22" i="4" s="1"/>
  <c r="A23" i="4" s="1"/>
  <c r="A24" i="4" s="1"/>
  <c r="A25" i="4" s="1"/>
  <c r="A26" i="4" s="1"/>
  <c r="A27" i="4" s="1"/>
  <c r="A28" i="4" s="1"/>
  <c r="A7" i="12"/>
  <c r="U6" i="12"/>
  <c r="S6" i="12"/>
  <c r="T6" i="12"/>
  <c r="Q6" i="12"/>
  <c r="R6" i="12"/>
  <c r="A1" i="1"/>
  <c r="H7" i="12" l="1"/>
  <c r="C7" i="12"/>
  <c r="N7" i="12"/>
  <c r="O7" i="12"/>
  <c r="D7" i="12"/>
  <c r="K7" i="12"/>
  <c r="J7" i="12"/>
  <c r="M19" i="1"/>
  <c r="N19" i="1" s="1"/>
  <c r="M18" i="1"/>
  <c r="X18" i="1" s="1"/>
  <c r="M8" i="1"/>
  <c r="N8" i="1" s="1"/>
  <c r="M17" i="1"/>
  <c r="V17" i="1" s="1"/>
  <c r="M11" i="1"/>
  <c r="N11" i="1" s="1"/>
  <c r="M9" i="1"/>
  <c r="Z9" i="1" s="1"/>
  <c r="M20" i="1"/>
  <c r="W20" i="1" s="1"/>
  <c r="M10" i="1"/>
  <c r="V10" i="1" s="1"/>
  <c r="F14" i="4"/>
  <c r="Z18" i="1"/>
  <c r="AB18" i="1" s="1"/>
  <c r="X20" i="1"/>
  <c r="N20" i="1"/>
  <c r="Z8" i="1"/>
  <c r="Z11" i="1"/>
  <c r="A24" i="1"/>
  <c r="E23" i="1"/>
  <c r="H23" i="1" s="1"/>
  <c r="E22" i="1"/>
  <c r="H22" i="1" s="1"/>
  <c r="N15" i="1"/>
  <c r="Z15" i="1"/>
  <c r="AB15" i="1" s="1"/>
  <c r="Y15" i="1"/>
  <c r="X15" i="1"/>
  <c r="N14" i="1"/>
  <c r="Y14" i="1"/>
  <c r="Z14" i="1"/>
  <c r="AB14" i="1" s="1"/>
  <c r="X14" i="1"/>
  <c r="Z21" i="1"/>
  <c r="AB21" i="1" s="1"/>
  <c r="N21" i="1"/>
  <c r="Y21" i="1"/>
  <c r="X21" i="1"/>
  <c r="AB12" i="1"/>
  <c r="AB13" i="1"/>
  <c r="V12" i="1"/>
  <c r="U12" i="1"/>
  <c r="W12" i="1"/>
  <c r="V18" i="1"/>
  <c r="U18" i="1"/>
  <c r="W18" i="1"/>
  <c r="U16" i="1"/>
  <c r="W16" i="1"/>
  <c r="V16" i="1"/>
  <c r="U13" i="1"/>
  <c r="W13" i="1"/>
  <c r="V13" i="1"/>
  <c r="V14" i="1"/>
  <c r="W14" i="1"/>
  <c r="U14" i="1"/>
  <c r="W15" i="1"/>
  <c r="V15" i="1"/>
  <c r="U15" i="1"/>
  <c r="U17" i="1"/>
  <c r="Y19" i="1"/>
  <c r="U19" i="1"/>
  <c r="W19" i="1"/>
  <c r="V19" i="1"/>
  <c r="U7" i="1"/>
  <c r="V7" i="1"/>
  <c r="W7" i="1"/>
  <c r="V21" i="1"/>
  <c r="U21" i="1"/>
  <c r="W21" i="1"/>
  <c r="V20" i="1"/>
  <c r="A8" i="12"/>
  <c r="U7" i="12"/>
  <c r="S7" i="12"/>
  <c r="R7" i="12"/>
  <c r="Q7" i="12"/>
  <c r="T7" i="12"/>
  <c r="Y16" i="1"/>
  <c r="Y10" i="1"/>
  <c r="Y7" i="1"/>
  <c r="V6" i="1"/>
  <c r="W6" i="1"/>
  <c r="U6" i="1"/>
  <c r="W5" i="1"/>
  <c r="V5" i="1"/>
  <c r="U5" i="1"/>
  <c r="N8" i="12" l="1"/>
  <c r="H8" i="12"/>
  <c r="J8" i="12"/>
  <c r="O8" i="12"/>
  <c r="C8" i="12"/>
  <c r="K8" i="12"/>
  <c r="D8" i="12"/>
  <c r="Y11" i="1"/>
  <c r="X11" i="1"/>
  <c r="Z17" i="1"/>
  <c r="AB17" i="1" s="1"/>
  <c r="W17" i="1"/>
  <c r="N10" i="1"/>
  <c r="U10" i="1"/>
  <c r="Y20" i="1"/>
  <c r="Y8" i="1"/>
  <c r="W10" i="1"/>
  <c r="N17" i="1"/>
  <c r="Y18" i="1"/>
  <c r="X9" i="1"/>
  <c r="N18" i="1"/>
  <c r="Y17" i="1"/>
  <c r="M23" i="1"/>
  <c r="Z23" i="1" s="1"/>
  <c r="AB23" i="1" s="1"/>
  <c r="N9" i="1"/>
  <c r="X8" i="1"/>
  <c r="Y9" i="1"/>
  <c r="X17" i="1"/>
  <c r="U20" i="1"/>
  <c r="M22" i="1"/>
  <c r="U22" i="1" s="1"/>
  <c r="Z20" i="1"/>
  <c r="AB20" i="1" s="1"/>
  <c r="X10" i="1"/>
  <c r="Z10" i="1" s="1"/>
  <c r="AB10" i="1" s="1"/>
  <c r="A25" i="1"/>
  <c r="E24" i="1"/>
  <c r="H24" i="1" s="1"/>
  <c r="M24" i="1" s="1"/>
  <c r="X22" i="1"/>
  <c r="Y22" i="1"/>
  <c r="X19" i="1"/>
  <c r="Z19" i="1" s="1"/>
  <c r="AB19" i="1" s="1"/>
  <c r="X16" i="1"/>
  <c r="Z16" i="1" s="1"/>
  <c r="AB16" i="1" s="1"/>
  <c r="X7" i="1"/>
  <c r="Z7" i="1" s="1"/>
  <c r="AB7" i="1" s="1"/>
  <c r="X6" i="1"/>
  <c r="Z6" i="1" s="1"/>
  <c r="AB6" i="1" s="1"/>
  <c r="A9" i="12"/>
  <c r="R8" i="12"/>
  <c r="Q8" i="12"/>
  <c r="U8" i="12"/>
  <c r="T8" i="12"/>
  <c r="S8" i="12"/>
  <c r="O9" i="12" l="1"/>
  <c r="J9" i="12"/>
  <c r="N9" i="12"/>
  <c r="K9" i="12"/>
  <c r="C9" i="12"/>
  <c r="D9" i="12"/>
  <c r="H9" i="12"/>
  <c r="V23" i="1"/>
  <c r="Y23" i="1"/>
  <c r="W23" i="1"/>
  <c r="X23" i="1"/>
  <c r="V22" i="1"/>
  <c r="Z22" i="1"/>
  <c r="AB22" i="1" s="1"/>
  <c r="N23" i="1"/>
  <c r="U23" i="1"/>
  <c r="N22" i="1"/>
  <c r="W22" i="1"/>
  <c r="N24" i="1"/>
  <c r="Y24" i="1"/>
  <c r="X24" i="1"/>
  <c r="Z24" i="1"/>
  <c r="AB24" i="1" s="1"/>
  <c r="U24" i="1"/>
  <c r="V24" i="1"/>
  <c r="W24" i="1"/>
  <c r="A26" i="1"/>
  <c r="E25" i="1"/>
  <c r="H25" i="1" s="1"/>
  <c r="M25" i="1" s="1"/>
  <c r="AB5" i="1"/>
  <c r="A10" i="12"/>
  <c r="T9" i="12"/>
  <c r="S9" i="12"/>
  <c r="Q9" i="12"/>
  <c r="R9" i="12"/>
  <c r="U9" i="12"/>
  <c r="H10" i="12" l="1"/>
  <c r="J10" i="12"/>
  <c r="C10" i="12"/>
  <c r="D10" i="12"/>
  <c r="N10" i="12"/>
  <c r="O10" i="12"/>
  <c r="K10" i="12"/>
  <c r="X25" i="1"/>
  <c r="Z25" i="1"/>
  <c r="AB25" i="1" s="1"/>
  <c r="N25" i="1"/>
  <c r="Y25" i="1"/>
  <c r="W25" i="1"/>
  <c r="V25" i="1"/>
  <c r="U25" i="1"/>
  <c r="A27" i="1"/>
  <c r="E26" i="1"/>
  <c r="H26" i="1" s="1"/>
  <c r="M26" i="1" s="1"/>
  <c r="AA5" i="1"/>
  <c r="AA6" i="1" s="1"/>
  <c r="AA7" i="1" s="1"/>
  <c r="A11" i="12"/>
  <c r="U10" i="12"/>
  <c r="T10" i="12"/>
  <c r="S10" i="12"/>
  <c r="Q10" i="12"/>
  <c r="R10" i="12"/>
  <c r="D11" i="12" l="1"/>
  <c r="K11" i="12"/>
  <c r="O11" i="12"/>
  <c r="J11" i="12"/>
  <c r="N11" i="12"/>
  <c r="H11" i="12"/>
  <c r="C11" i="12"/>
  <c r="Z26" i="1"/>
  <c r="AB26" i="1" s="1"/>
  <c r="N26" i="1"/>
  <c r="Y26" i="1"/>
  <c r="X26" i="1"/>
  <c r="W26" i="1"/>
  <c r="V26" i="1"/>
  <c r="U26" i="1"/>
  <c r="A28" i="1"/>
  <c r="E27" i="1"/>
  <c r="H27" i="1" s="1"/>
  <c r="M27" i="1" s="1"/>
  <c r="A12" i="12"/>
  <c r="U11" i="12"/>
  <c r="S11" i="12"/>
  <c r="R11" i="12"/>
  <c r="Q11" i="12"/>
  <c r="T11" i="12"/>
  <c r="N12" i="12" l="1"/>
  <c r="C12" i="12"/>
  <c r="H12" i="12"/>
  <c r="D12" i="12"/>
  <c r="J12" i="12"/>
  <c r="O12" i="12"/>
  <c r="K12" i="12"/>
  <c r="N27" i="1"/>
  <c r="Z27" i="1"/>
  <c r="AB27" i="1" s="1"/>
  <c r="X27" i="1"/>
  <c r="Y27" i="1"/>
  <c r="V27" i="1"/>
  <c r="W27" i="1"/>
  <c r="U27" i="1"/>
  <c r="A29" i="1"/>
  <c r="E28" i="1"/>
  <c r="H28" i="1" s="1"/>
  <c r="M28" i="1" s="1"/>
  <c r="A13" i="12"/>
  <c r="R12" i="12"/>
  <c r="Q12" i="12"/>
  <c r="U12" i="12"/>
  <c r="T12" i="12"/>
  <c r="S12" i="12"/>
  <c r="O13" i="12" l="1"/>
  <c r="H13" i="12"/>
  <c r="K13" i="12"/>
  <c r="N13" i="12"/>
  <c r="D13" i="12"/>
  <c r="J13" i="12"/>
  <c r="C13" i="12"/>
  <c r="Z28" i="1"/>
  <c r="AB28" i="1" s="1"/>
  <c r="N28" i="1"/>
  <c r="X28" i="1"/>
  <c r="Y28" i="1"/>
  <c r="U28" i="1"/>
  <c r="W28" i="1"/>
  <c r="V28" i="1"/>
  <c r="A30" i="1"/>
  <c r="E29" i="1"/>
  <c r="H29" i="1" s="1"/>
  <c r="M29" i="1" s="1"/>
  <c r="A14" i="12"/>
  <c r="T13" i="12"/>
  <c r="S13" i="12"/>
  <c r="R13" i="12"/>
  <c r="Q13" i="12"/>
  <c r="U13" i="12"/>
  <c r="C14" i="12" l="1"/>
  <c r="J14" i="12"/>
  <c r="K14" i="12"/>
  <c r="H14" i="12"/>
  <c r="O14" i="12"/>
  <c r="N14" i="12"/>
  <c r="D14" i="12"/>
  <c r="Z29" i="1"/>
  <c r="AB29" i="1" s="1"/>
  <c r="N29" i="1"/>
  <c r="X29" i="1"/>
  <c r="Y29" i="1"/>
  <c r="W29" i="1"/>
  <c r="U29" i="1"/>
  <c r="V29" i="1"/>
  <c r="A31" i="1"/>
  <c r="E30" i="1"/>
  <c r="H30" i="1" s="1"/>
  <c r="M30" i="1" s="1"/>
  <c r="A15" i="12"/>
  <c r="U14" i="12"/>
  <c r="S14" i="12"/>
  <c r="R14" i="12"/>
  <c r="T14" i="12"/>
  <c r="Q14" i="12"/>
  <c r="H15" i="12" l="1"/>
  <c r="C15" i="12"/>
  <c r="D15" i="12"/>
  <c r="K15" i="12"/>
  <c r="O15" i="12"/>
  <c r="N15" i="12"/>
  <c r="J15" i="12"/>
  <c r="Z30" i="1"/>
  <c r="AB30" i="1" s="1"/>
  <c r="N30" i="1"/>
  <c r="Y30" i="1"/>
  <c r="X30" i="1"/>
  <c r="W30" i="1"/>
  <c r="U30" i="1"/>
  <c r="V30" i="1"/>
  <c r="A32" i="1"/>
  <c r="E31" i="1"/>
  <c r="H31" i="1" s="1"/>
  <c r="M31" i="1" s="1"/>
  <c r="A16" i="12"/>
  <c r="U15" i="12"/>
  <c r="S15" i="12"/>
  <c r="R15" i="12"/>
  <c r="Q15" i="12"/>
  <c r="T15" i="12"/>
  <c r="D16" i="12" l="1"/>
  <c r="O16" i="12"/>
  <c r="K16" i="12"/>
  <c r="H16" i="12"/>
  <c r="J16" i="12"/>
  <c r="C16" i="12"/>
  <c r="N16" i="12"/>
  <c r="N31" i="1"/>
  <c r="X31" i="1"/>
  <c r="Y31" i="1"/>
  <c r="Z31" i="1"/>
  <c r="AB31" i="1" s="1"/>
  <c r="V31" i="1"/>
  <c r="U31" i="1"/>
  <c r="W31" i="1"/>
  <c r="A33" i="1"/>
  <c r="E32" i="1"/>
  <c r="H32" i="1" s="1"/>
  <c r="M32" i="1" s="1"/>
  <c r="A17" i="12"/>
  <c r="R16" i="12"/>
  <c r="Q16" i="12"/>
  <c r="U16" i="12"/>
  <c r="T16" i="12"/>
  <c r="S16" i="12"/>
  <c r="N17" i="12" l="1"/>
  <c r="K17" i="12"/>
  <c r="J17" i="12"/>
  <c r="O17" i="12"/>
  <c r="C17" i="12"/>
  <c r="D17" i="12"/>
  <c r="H17" i="12"/>
  <c r="N32" i="1"/>
  <c r="X32" i="1"/>
  <c r="Z32" i="1"/>
  <c r="AB32" i="1" s="1"/>
  <c r="Y32" i="1"/>
  <c r="V32" i="1"/>
  <c r="U32" i="1"/>
  <c r="W32" i="1"/>
  <c r="A34" i="1"/>
  <c r="E33" i="1"/>
  <c r="H33" i="1" s="1"/>
  <c r="M33" i="1" s="1"/>
  <c r="A18" i="12"/>
  <c r="T17" i="12"/>
  <c r="S17" i="12"/>
  <c r="Q17" i="12"/>
  <c r="R17" i="12"/>
  <c r="U17" i="12"/>
  <c r="J18" i="12" l="1"/>
  <c r="O18" i="12"/>
  <c r="D18" i="12"/>
  <c r="K18" i="12"/>
  <c r="N18" i="12"/>
  <c r="C18" i="12"/>
  <c r="H18" i="12"/>
  <c r="X33" i="1"/>
  <c r="N33" i="1"/>
  <c r="Y33" i="1"/>
  <c r="Z33" i="1"/>
  <c r="AB33" i="1" s="1"/>
  <c r="W33" i="1"/>
  <c r="U33" i="1"/>
  <c r="V33" i="1"/>
  <c r="A35" i="1"/>
  <c r="E34" i="1"/>
  <c r="H34" i="1" s="1"/>
  <c r="M34" i="1" s="1"/>
  <c r="A19" i="12"/>
  <c r="U18" i="12"/>
  <c r="T18" i="12"/>
  <c r="S18" i="12"/>
  <c r="R18" i="12"/>
  <c r="Q18" i="12"/>
  <c r="N19" i="12" l="1"/>
  <c r="H19" i="12"/>
  <c r="O19" i="12"/>
  <c r="J19" i="12"/>
  <c r="K19" i="12"/>
  <c r="D19" i="12"/>
  <c r="C19" i="12"/>
  <c r="Z34" i="1"/>
  <c r="AB34" i="1" s="1"/>
  <c r="N34" i="1"/>
  <c r="Y34" i="1"/>
  <c r="X34" i="1"/>
  <c r="W34" i="1"/>
  <c r="V34" i="1"/>
  <c r="U34" i="1"/>
  <c r="A36" i="1"/>
  <c r="E35" i="1"/>
  <c r="H35" i="1" s="1"/>
  <c r="M35" i="1" s="1"/>
  <c r="A20" i="12"/>
  <c r="U19" i="12"/>
  <c r="S19" i="12"/>
  <c r="R19" i="12"/>
  <c r="Q19" i="12"/>
  <c r="T19" i="12"/>
  <c r="O20" i="12" l="1"/>
  <c r="J20" i="12"/>
  <c r="N20" i="12"/>
  <c r="D20" i="12"/>
  <c r="K20" i="12"/>
  <c r="H20" i="12"/>
  <c r="C20" i="12"/>
  <c r="N35" i="1"/>
  <c r="Y35" i="1"/>
  <c r="Z35" i="1"/>
  <c r="AB35" i="1" s="1"/>
  <c r="X35" i="1"/>
  <c r="U35" i="1"/>
  <c r="W35" i="1"/>
  <c r="V35" i="1"/>
  <c r="E36" i="1"/>
  <c r="H36" i="1" s="1"/>
  <c r="M36" i="1" s="1"/>
  <c r="A37" i="1"/>
  <c r="A21" i="12"/>
  <c r="R20" i="12"/>
  <c r="Q20" i="12"/>
  <c r="U20" i="12"/>
  <c r="T20" i="12"/>
  <c r="S20" i="12"/>
  <c r="O21" i="12" l="1"/>
  <c r="H21" i="12"/>
  <c r="D21" i="12"/>
  <c r="C21" i="12"/>
  <c r="K21" i="12"/>
  <c r="N21" i="12"/>
  <c r="J21" i="12"/>
  <c r="Z36" i="1"/>
  <c r="AB36" i="1" s="1"/>
  <c r="N36" i="1"/>
  <c r="Y36" i="1"/>
  <c r="X36" i="1"/>
  <c r="U36" i="1"/>
  <c r="V36" i="1"/>
  <c r="W36" i="1"/>
  <c r="A38" i="1"/>
  <c r="E37" i="1"/>
  <c r="H37" i="1" s="1"/>
  <c r="M37" i="1" s="1"/>
  <c r="A22" i="12"/>
  <c r="T21" i="12"/>
  <c r="S21" i="12"/>
  <c r="R21" i="12"/>
  <c r="Q21" i="12"/>
  <c r="U21" i="12"/>
  <c r="K22" i="12" l="1"/>
  <c r="H22" i="12"/>
  <c r="D22" i="12"/>
  <c r="C22" i="12"/>
  <c r="J22" i="12"/>
  <c r="N22" i="12"/>
  <c r="O22" i="12"/>
  <c r="A39" i="1"/>
  <c r="E38" i="1"/>
  <c r="H38" i="1" s="1"/>
  <c r="M38" i="1" s="1"/>
  <c r="Z37" i="1"/>
  <c r="AB37" i="1" s="1"/>
  <c r="N37" i="1"/>
  <c r="Y37" i="1"/>
  <c r="X37" i="1"/>
  <c r="U37" i="1"/>
  <c r="V37" i="1"/>
  <c r="W37" i="1"/>
  <c r="A23" i="12"/>
  <c r="U22" i="12"/>
  <c r="T22" i="12"/>
  <c r="S22" i="12"/>
  <c r="Q22" i="12"/>
  <c r="R22" i="12"/>
  <c r="C23" i="12" l="1"/>
  <c r="D23" i="12"/>
  <c r="K23" i="12"/>
  <c r="O23" i="12"/>
  <c r="J23" i="12"/>
  <c r="N23" i="12"/>
  <c r="H23" i="12"/>
  <c r="Z38" i="1"/>
  <c r="AB38" i="1" s="1"/>
  <c r="N38" i="1"/>
  <c r="X38" i="1"/>
  <c r="Y38" i="1"/>
  <c r="V38" i="1"/>
  <c r="W38" i="1"/>
  <c r="U38" i="1"/>
  <c r="A40" i="1"/>
  <c r="E39" i="1"/>
  <c r="H39" i="1" s="1"/>
  <c r="M39" i="1" s="1"/>
  <c r="A24" i="12"/>
  <c r="U23" i="12"/>
  <c r="S23" i="12"/>
  <c r="R23" i="12"/>
  <c r="Q23" i="12"/>
  <c r="T23" i="12"/>
  <c r="J24" i="12" l="1"/>
  <c r="D24" i="12"/>
  <c r="C24" i="12"/>
  <c r="O24" i="12"/>
  <c r="K24" i="12"/>
  <c r="N24" i="12"/>
  <c r="H24" i="12"/>
  <c r="N39" i="1"/>
  <c r="Y39" i="1"/>
  <c r="Z39" i="1"/>
  <c r="AB39" i="1" s="1"/>
  <c r="X39" i="1"/>
  <c r="U39" i="1"/>
  <c r="W39" i="1"/>
  <c r="V39" i="1"/>
  <c r="E40" i="1"/>
  <c r="H40" i="1" s="1"/>
  <c r="M40" i="1" s="1"/>
  <c r="A41" i="1"/>
  <c r="A25" i="12"/>
  <c r="R24" i="12"/>
  <c r="Q24" i="12"/>
  <c r="U24" i="12"/>
  <c r="T24" i="12"/>
  <c r="S24" i="12"/>
  <c r="O25" i="12" l="1"/>
  <c r="N25" i="12"/>
  <c r="H25" i="12"/>
  <c r="K25" i="12"/>
  <c r="J25" i="12"/>
  <c r="D25" i="12"/>
  <c r="C25" i="12"/>
  <c r="N40" i="1"/>
  <c r="Y40" i="1"/>
  <c r="Z40" i="1"/>
  <c r="AB40" i="1" s="1"/>
  <c r="X40" i="1"/>
  <c r="V40" i="1"/>
  <c r="U40" i="1"/>
  <c r="W40" i="1"/>
  <c r="A42" i="1"/>
  <c r="E41" i="1"/>
  <c r="H41" i="1" s="1"/>
  <c r="M41" i="1" s="1"/>
  <c r="A26" i="12"/>
  <c r="T25" i="12"/>
  <c r="S25" i="12"/>
  <c r="Q25" i="12"/>
  <c r="R25" i="12"/>
  <c r="U25" i="12"/>
  <c r="K26" i="12" l="1"/>
  <c r="O26" i="12"/>
  <c r="N26" i="12"/>
  <c r="C26" i="12"/>
  <c r="J26" i="12"/>
  <c r="D26" i="12"/>
  <c r="H26" i="12"/>
  <c r="A43" i="1"/>
  <c r="E42" i="1"/>
  <c r="H42" i="1" s="1"/>
  <c r="M42" i="1" s="1"/>
  <c r="X41" i="1"/>
  <c r="N41" i="1"/>
  <c r="Z41" i="1"/>
  <c r="AB41" i="1" s="1"/>
  <c r="Y41" i="1"/>
  <c r="V41" i="1"/>
  <c r="W41" i="1"/>
  <c r="U41" i="1"/>
  <c r="A27" i="12"/>
  <c r="U26" i="12"/>
  <c r="T26" i="12"/>
  <c r="S26" i="12"/>
  <c r="R26" i="12"/>
  <c r="Q26" i="12"/>
  <c r="O27" i="12" l="1"/>
  <c r="K27" i="12"/>
  <c r="H27" i="12"/>
  <c r="J27" i="12"/>
  <c r="C27" i="12"/>
  <c r="N27" i="12"/>
  <c r="D27" i="12"/>
  <c r="Z42" i="1"/>
  <c r="AB42" i="1" s="1"/>
  <c r="N42" i="1"/>
  <c r="Y42" i="1"/>
  <c r="X42" i="1"/>
  <c r="V42" i="1"/>
  <c r="U42" i="1"/>
  <c r="W42" i="1"/>
  <c r="A44" i="1"/>
  <c r="E43" i="1"/>
  <c r="H43" i="1" s="1"/>
  <c r="M43" i="1" s="1"/>
  <c r="A28" i="12"/>
  <c r="U27" i="12"/>
  <c r="S27" i="12"/>
  <c r="R27" i="12"/>
  <c r="Q27" i="12"/>
  <c r="T27" i="12"/>
  <c r="K28" i="12" l="1"/>
  <c r="J28" i="12"/>
  <c r="D28" i="12"/>
  <c r="H28" i="12"/>
  <c r="C28" i="12"/>
  <c r="N28" i="12"/>
  <c r="O28" i="12"/>
  <c r="X43" i="1"/>
  <c r="N43" i="1"/>
  <c r="Z43" i="1"/>
  <c r="AB43" i="1" s="1"/>
  <c r="Y43" i="1"/>
  <c r="V43" i="1"/>
  <c r="W43" i="1"/>
  <c r="U43" i="1"/>
  <c r="E44" i="1"/>
  <c r="H44" i="1" s="1"/>
  <c r="M44" i="1" s="1"/>
  <c r="A45" i="1"/>
  <c r="A29" i="12"/>
  <c r="R28" i="12"/>
  <c r="Q28" i="12"/>
  <c r="U28" i="12"/>
  <c r="T28" i="12"/>
  <c r="S28" i="12"/>
  <c r="H29" i="12" l="1"/>
  <c r="N29" i="12"/>
  <c r="K29" i="12"/>
  <c r="D29" i="12"/>
  <c r="C29" i="12"/>
  <c r="O29" i="12"/>
  <c r="J29" i="12"/>
  <c r="Z44" i="1"/>
  <c r="AB44" i="1" s="1"/>
  <c r="N44" i="1"/>
  <c r="X44" i="1"/>
  <c r="Y44" i="1"/>
  <c r="U44" i="1"/>
  <c r="W44" i="1"/>
  <c r="V44" i="1"/>
  <c r="E45" i="1"/>
  <c r="H45" i="1" s="1"/>
  <c r="M45" i="1" s="1"/>
  <c r="A46" i="1"/>
  <c r="A30" i="12"/>
  <c r="T29" i="12"/>
  <c r="S29" i="12"/>
  <c r="Q29" i="12"/>
  <c r="R29" i="12"/>
  <c r="U29" i="12"/>
  <c r="H30" i="12" l="1"/>
  <c r="D30" i="12"/>
  <c r="O30" i="12"/>
  <c r="C30" i="12"/>
  <c r="K30" i="12"/>
  <c r="N30" i="12"/>
  <c r="J30" i="12"/>
  <c r="Z45" i="1"/>
  <c r="AB45" i="1" s="1"/>
  <c r="N45" i="1"/>
  <c r="Y45" i="1"/>
  <c r="X45" i="1"/>
  <c r="W45" i="1"/>
  <c r="U45" i="1"/>
  <c r="V45" i="1"/>
  <c r="A47" i="1"/>
  <c r="E46" i="1"/>
  <c r="H46" i="1" s="1"/>
  <c r="M46" i="1" s="1"/>
  <c r="A31" i="12"/>
  <c r="U30" i="12"/>
  <c r="T30" i="12"/>
  <c r="S30" i="12"/>
  <c r="R30" i="12"/>
  <c r="Q30" i="12"/>
  <c r="D31" i="12" l="1"/>
  <c r="K31" i="12"/>
  <c r="O31" i="12"/>
  <c r="N31" i="12"/>
  <c r="C31" i="12"/>
  <c r="J31" i="12"/>
  <c r="H31" i="12"/>
  <c r="A48" i="1"/>
  <c r="E47" i="1"/>
  <c r="H47" i="1" s="1"/>
  <c r="M47" i="1" s="1"/>
  <c r="Y46" i="1"/>
  <c r="X46" i="1"/>
  <c r="Z46" i="1"/>
  <c r="AB46" i="1" s="1"/>
  <c r="N46" i="1"/>
  <c r="V46" i="1"/>
  <c r="U46" i="1"/>
  <c r="W46" i="1"/>
  <c r="A32" i="12"/>
  <c r="U31" i="12"/>
  <c r="S31" i="12"/>
  <c r="R31" i="12"/>
  <c r="Q31" i="12"/>
  <c r="T31" i="12"/>
  <c r="J32" i="12" l="1"/>
  <c r="D32" i="12"/>
  <c r="K32" i="12"/>
  <c r="C32" i="12"/>
  <c r="O32" i="12"/>
  <c r="N32" i="12"/>
  <c r="H32" i="12"/>
  <c r="N47" i="1"/>
  <c r="Z47" i="1"/>
  <c r="AB47" i="1" s="1"/>
  <c r="X47" i="1"/>
  <c r="Y47" i="1"/>
  <c r="V47" i="1"/>
  <c r="W47" i="1"/>
  <c r="U47" i="1"/>
  <c r="A49" i="1"/>
  <c r="E48" i="1"/>
  <c r="H48" i="1" s="1"/>
  <c r="M48" i="1" s="1"/>
  <c r="A33" i="12"/>
  <c r="R32" i="12"/>
  <c r="Q32" i="12"/>
  <c r="U32" i="12"/>
  <c r="T32" i="12"/>
  <c r="S32" i="12"/>
  <c r="N33" i="12" l="1"/>
  <c r="C33" i="12"/>
  <c r="K33" i="12"/>
  <c r="H33" i="12"/>
  <c r="D33" i="12"/>
  <c r="O33" i="12"/>
  <c r="J33" i="12"/>
  <c r="A50" i="1"/>
  <c r="E49" i="1"/>
  <c r="H49" i="1" s="1"/>
  <c r="M49" i="1" s="1"/>
  <c r="N48" i="1"/>
  <c r="X48" i="1"/>
  <c r="Z48" i="1"/>
  <c r="AB48" i="1" s="1"/>
  <c r="Y48" i="1"/>
  <c r="W48" i="1"/>
  <c r="U48" i="1"/>
  <c r="V48" i="1"/>
  <c r="A34" i="12"/>
  <c r="T33" i="12"/>
  <c r="S33" i="12"/>
  <c r="R33" i="12"/>
  <c r="Q33" i="12"/>
  <c r="U33" i="12"/>
  <c r="O34" i="12" l="1"/>
  <c r="N34" i="12"/>
  <c r="J34" i="12"/>
  <c r="D34" i="12"/>
  <c r="C34" i="12"/>
  <c r="K34" i="12"/>
  <c r="H34" i="12"/>
  <c r="X49" i="1"/>
  <c r="N49" i="1"/>
  <c r="Y49" i="1"/>
  <c r="Z49" i="1"/>
  <c r="AB49" i="1" s="1"/>
  <c r="W49" i="1"/>
  <c r="V49" i="1"/>
  <c r="U49" i="1"/>
  <c r="E50" i="1"/>
  <c r="H50" i="1" s="1"/>
  <c r="M50" i="1" s="1"/>
  <c r="A51" i="1"/>
  <c r="A35" i="12"/>
  <c r="U34" i="12"/>
  <c r="S34" i="12"/>
  <c r="T34" i="12"/>
  <c r="Q34" i="12"/>
  <c r="R34" i="12"/>
  <c r="H35" i="12" l="1"/>
  <c r="O35" i="12"/>
  <c r="C35" i="12"/>
  <c r="N35" i="12"/>
  <c r="D35" i="12"/>
  <c r="J35" i="12"/>
  <c r="K35" i="12"/>
  <c r="Z50" i="1"/>
  <c r="AB50" i="1" s="1"/>
  <c r="Y50" i="1"/>
  <c r="N50" i="1"/>
  <c r="X50" i="1"/>
  <c r="U50" i="1"/>
  <c r="W50" i="1"/>
  <c r="V50" i="1"/>
  <c r="A52" i="1"/>
  <c r="E51" i="1"/>
  <c r="H51" i="1" s="1"/>
  <c r="M51" i="1" s="1"/>
  <c r="A36" i="12"/>
  <c r="U35" i="12"/>
  <c r="S35" i="12"/>
  <c r="R35" i="12"/>
  <c r="Q35" i="12"/>
  <c r="T35" i="12"/>
  <c r="C36" i="12" l="1"/>
  <c r="N36" i="12"/>
  <c r="K36" i="12"/>
  <c r="D36" i="12"/>
  <c r="O36" i="12"/>
  <c r="H36" i="12"/>
  <c r="J36" i="12"/>
  <c r="A53" i="1"/>
  <c r="E52" i="1"/>
  <c r="H52" i="1" s="1"/>
  <c r="M52" i="1" s="1"/>
  <c r="Z51" i="1"/>
  <c r="Y51" i="1"/>
  <c r="X51" i="1"/>
  <c r="N51" i="1"/>
  <c r="W51" i="1"/>
  <c r="U51" i="1"/>
  <c r="V51" i="1"/>
  <c r="A37" i="12"/>
  <c r="R36" i="12"/>
  <c r="Q36" i="12"/>
  <c r="U36" i="12"/>
  <c r="T36" i="12"/>
  <c r="S36" i="12"/>
  <c r="N37" i="12" l="1"/>
  <c r="C37" i="12"/>
  <c r="H37" i="12"/>
  <c r="D37" i="12"/>
  <c r="O37" i="12"/>
  <c r="J37" i="12"/>
  <c r="K37" i="12"/>
  <c r="AB51" i="1"/>
  <c r="Z52" i="1"/>
  <c r="AB52" i="1" s="1"/>
  <c r="N52" i="1"/>
  <c r="Y52" i="1"/>
  <c r="X52" i="1"/>
  <c r="U52" i="1"/>
  <c r="W52" i="1"/>
  <c r="V52" i="1"/>
  <c r="E53" i="1"/>
  <c r="H53" i="1" s="1"/>
  <c r="M53" i="1" s="1"/>
  <c r="A54" i="1"/>
  <c r="A38" i="12"/>
  <c r="T37" i="12"/>
  <c r="S37" i="12"/>
  <c r="Q37" i="12"/>
  <c r="R37" i="12"/>
  <c r="U37" i="12"/>
  <c r="C38" i="12" l="1"/>
  <c r="H38" i="12"/>
  <c r="N38" i="12"/>
  <c r="O38" i="12"/>
  <c r="D38" i="12"/>
  <c r="J38" i="12"/>
  <c r="K38" i="12"/>
  <c r="E54" i="1"/>
  <c r="H54" i="1" s="1"/>
  <c r="M54" i="1" s="1"/>
  <c r="A55" i="1"/>
  <c r="Z53" i="1"/>
  <c r="AB53" i="1" s="1"/>
  <c r="N53" i="1"/>
  <c r="X53" i="1"/>
  <c r="Y53" i="1"/>
  <c r="V53" i="1"/>
  <c r="W53" i="1"/>
  <c r="U53" i="1"/>
  <c r="A39" i="12"/>
  <c r="U38" i="12"/>
  <c r="T38" i="12"/>
  <c r="S38" i="12"/>
  <c r="Q38" i="12"/>
  <c r="R38" i="12"/>
  <c r="H39" i="12" l="1"/>
  <c r="K39" i="12"/>
  <c r="N39" i="12"/>
  <c r="J39" i="12"/>
  <c r="C39" i="12"/>
  <c r="O39" i="12"/>
  <c r="D39" i="12"/>
  <c r="A56" i="1"/>
  <c r="E55" i="1"/>
  <c r="H55" i="1" s="1"/>
  <c r="M55" i="1" s="1"/>
  <c r="N54" i="1"/>
  <c r="Z54" i="1"/>
  <c r="AB54" i="1" s="1"/>
  <c r="X54" i="1"/>
  <c r="Y54" i="1"/>
  <c r="V54" i="1"/>
  <c r="W54" i="1"/>
  <c r="U54" i="1"/>
  <c r="A40" i="12"/>
  <c r="U39" i="12"/>
  <c r="T39" i="12"/>
  <c r="S39" i="12"/>
  <c r="R39" i="12"/>
  <c r="Q39" i="12"/>
  <c r="J40" i="12" l="1"/>
  <c r="D40" i="12"/>
  <c r="K40" i="12"/>
  <c r="H40" i="12"/>
  <c r="O40" i="12"/>
  <c r="C40" i="12"/>
  <c r="N40" i="12"/>
  <c r="N55" i="1"/>
  <c r="Y55" i="1"/>
  <c r="Z55" i="1"/>
  <c r="AB55" i="1" s="1"/>
  <c r="X55" i="1"/>
  <c r="W55" i="1"/>
  <c r="V55" i="1"/>
  <c r="U55" i="1"/>
  <c r="E56" i="1"/>
  <c r="H56" i="1" s="1"/>
  <c r="M56" i="1" s="1"/>
  <c r="A57" i="1"/>
  <c r="A41" i="12"/>
  <c r="T40" i="12"/>
  <c r="R40" i="12"/>
  <c r="Q40" i="12"/>
  <c r="U40" i="12"/>
  <c r="S40" i="12"/>
  <c r="N41" i="12" l="1"/>
  <c r="C41" i="12"/>
  <c r="K41" i="12"/>
  <c r="O41" i="12"/>
  <c r="D41" i="12"/>
  <c r="H41" i="12"/>
  <c r="J41" i="12"/>
  <c r="N56" i="1"/>
  <c r="X56" i="1"/>
  <c r="Y56" i="1"/>
  <c r="Z56" i="1"/>
  <c r="AB56" i="1" s="1"/>
  <c r="W56" i="1"/>
  <c r="U56" i="1"/>
  <c r="V56" i="1"/>
  <c r="A58" i="1"/>
  <c r="E57" i="1"/>
  <c r="H57" i="1" s="1"/>
  <c r="M57" i="1" s="1"/>
  <c r="A42" i="12"/>
  <c r="U41" i="12"/>
  <c r="T41" i="12"/>
  <c r="R41" i="12"/>
  <c r="S41" i="12"/>
  <c r="Q41" i="12"/>
  <c r="O42" i="12" l="1"/>
  <c r="N42" i="12"/>
  <c r="J42" i="12"/>
  <c r="K42" i="12"/>
  <c r="D42" i="12"/>
  <c r="C42" i="12"/>
  <c r="H42" i="12"/>
  <c r="E58" i="1"/>
  <c r="H58" i="1" s="1"/>
  <c r="M58" i="1" s="1"/>
  <c r="A59" i="1"/>
  <c r="X57" i="1"/>
  <c r="N57" i="1"/>
  <c r="Z57" i="1"/>
  <c r="AB57" i="1" s="1"/>
  <c r="Y57" i="1"/>
  <c r="U57" i="1"/>
  <c r="V57" i="1"/>
  <c r="W57" i="1"/>
  <c r="A43" i="12"/>
  <c r="U42" i="12"/>
  <c r="T42" i="12"/>
  <c r="S42" i="12"/>
  <c r="R42" i="12"/>
  <c r="Q42" i="12"/>
  <c r="H43" i="12" l="1"/>
  <c r="O43" i="12"/>
  <c r="N43" i="12"/>
  <c r="J43" i="12"/>
  <c r="C43" i="12"/>
  <c r="K43" i="12"/>
  <c r="D43" i="12"/>
  <c r="A60" i="1"/>
  <c r="E59" i="1"/>
  <c r="H59" i="1" s="1"/>
  <c r="M59" i="1" s="1"/>
  <c r="Z58" i="1"/>
  <c r="AB58" i="1" s="1"/>
  <c r="N58" i="1"/>
  <c r="Y58" i="1"/>
  <c r="X58" i="1"/>
  <c r="W58" i="1"/>
  <c r="V58" i="1"/>
  <c r="U58" i="1"/>
  <c r="A44" i="12"/>
  <c r="R43" i="12"/>
  <c r="U43" i="12"/>
  <c r="T43" i="12"/>
  <c r="S43" i="12"/>
  <c r="Q43" i="12"/>
  <c r="C44" i="12" l="1"/>
  <c r="D44" i="12"/>
  <c r="H44" i="12"/>
  <c r="N44" i="12"/>
  <c r="J44" i="12"/>
  <c r="O44" i="12"/>
  <c r="K44" i="12"/>
  <c r="N59" i="1"/>
  <c r="Z59" i="1"/>
  <c r="AB59" i="1" s="1"/>
  <c r="Y59" i="1"/>
  <c r="X59" i="1"/>
  <c r="U59" i="1"/>
  <c r="W59" i="1"/>
  <c r="V59" i="1"/>
  <c r="E60" i="1"/>
  <c r="H60" i="1" s="1"/>
  <c r="M60" i="1" s="1"/>
  <c r="A61" i="1"/>
  <c r="A45" i="12"/>
  <c r="T44" i="12"/>
  <c r="U44" i="12"/>
  <c r="R44" i="12"/>
  <c r="S44" i="12"/>
  <c r="Q44" i="12"/>
  <c r="C45" i="12" l="1"/>
  <c r="K45" i="12"/>
  <c r="J45" i="12"/>
  <c r="O45" i="12"/>
  <c r="H45" i="12"/>
  <c r="N45" i="12"/>
  <c r="D45" i="12"/>
  <c r="Z60" i="1"/>
  <c r="AB60" i="1" s="1"/>
  <c r="N60" i="1"/>
  <c r="X60" i="1"/>
  <c r="Y60" i="1"/>
  <c r="U60" i="1"/>
  <c r="W60" i="1"/>
  <c r="V60" i="1"/>
  <c r="E61" i="1"/>
  <c r="H61" i="1" s="1"/>
  <c r="M61" i="1" s="1"/>
  <c r="A62" i="1"/>
  <c r="A46" i="12"/>
  <c r="R45" i="12"/>
  <c r="Q45" i="12"/>
  <c r="U45" i="12"/>
  <c r="S45" i="12"/>
  <c r="T45" i="12"/>
  <c r="N46" i="12" l="1"/>
  <c r="C46" i="12"/>
  <c r="H46" i="12"/>
  <c r="D46" i="12"/>
  <c r="K46" i="12"/>
  <c r="J46" i="12"/>
  <c r="O46" i="12"/>
  <c r="Z61" i="1"/>
  <c r="AB61" i="1" s="1"/>
  <c r="N61" i="1"/>
  <c r="X61" i="1"/>
  <c r="Y61" i="1"/>
  <c r="V61" i="1"/>
  <c r="W61" i="1"/>
  <c r="U61" i="1"/>
  <c r="A63" i="1"/>
  <c r="E62" i="1"/>
  <c r="H62" i="1" s="1"/>
  <c r="M62" i="1" s="1"/>
  <c r="A47" i="12"/>
  <c r="U46" i="12"/>
  <c r="T46" i="12"/>
  <c r="S46" i="12"/>
  <c r="R46" i="12"/>
  <c r="Q46" i="12"/>
  <c r="H47" i="12" l="1"/>
  <c r="D47" i="12"/>
  <c r="K47" i="12"/>
  <c r="O47" i="12"/>
  <c r="C47" i="12"/>
  <c r="N47" i="12"/>
  <c r="J47" i="12"/>
  <c r="A64" i="1"/>
  <c r="E63" i="1"/>
  <c r="H63" i="1" s="1"/>
  <c r="M63" i="1" s="1"/>
  <c r="N62" i="1"/>
  <c r="Y62" i="1"/>
  <c r="X62" i="1"/>
  <c r="Z62" i="1"/>
  <c r="AB62" i="1" s="1"/>
  <c r="U62" i="1"/>
  <c r="V62" i="1"/>
  <c r="W62" i="1"/>
  <c r="A48" i="12"/>
  <c r="R47" i="12"/>
  <c r="U47" i="12"/>
  <c r="S47" i="12"/>
  <c r="T47" i="12"/>
  <c r="Q47" i="12"/>
  <c r="O48" i="12" l="1"/>
  <c r="C48" i="12"/>
  <c r="J48" i="12"/>
  <c r="H48" i="12"/>
  <c r="D48" i="12"/>
  <c r="N48" i="12"/>
  <c r="K48" i="12"/>
  <c r="N63" i="1"/>
  <c r="Y63" i="1"/>
  <c r="Z63" i="1"/>
  <c r="AB63" i="1" s="1"/>
  <c r="X63" i="1"/>
  <c r="U63" i="1"/>
  <c r="V63" i="1"/>
  <c r="W63" i="1"/>
  <c r="E64" i="1"/>
  <c r="H64" i="1" s="1"/>
  <c r="M64" i="1" s="1"/>
  <c r="A65" i="1"/>
  <c r="A49" i="12"/>
  <c r="T48" i="12"/>
  <c r="R48" i="12"/>
  <c r="Q48" i="12"/>
  <c r="U48" i="12"/>
  <c r="S48" i="12"/>
  <c r="C49" i="12" l="1"/>
  <c r="H49" i="12"/>
  <c r="K49" i="12"/>
  <c r="J49" i="12"/>
  <c r="O49" i="12"/>
  <c r="N49" i="12"/>
  <c r="D49" i="12"/>
  <c r="N64" i="1"/>
  <c r="Z64" i="1"/>
  <c r="AB64" i="1" s="1"/>
  <c r="X64" i="1"/>
  <c r="Y64" i="1"/>
  <c r="U64" i="1"/>
  <c r="W64" i="1"/>
  <c r="V64" i="1"/>
  <c r="E65" i="1"/>
  <c r="H65" i="1" s="1"/>
  <c r="M65" i="1" s="1"/>
  <c r="A66" i="1"/>
  <c r="A50" i="12"/>
  <c r="U49" i="12"/>
  <c r="T49" i="12"/>
  <c r="S49" i="12"/>
  <c r="R49" i="12"/>
  <c r="Q49" i="12"/>
  <c r="O50" i="12" l="1"/>
  <c r="N50" i="12"/>
  <c r="D50" i="12"/>
  <c r="J50" i="12"/>
  <c r="H50" i="12"/>
  <c r="K50" i="12"/>
  <c r="C50" i="12"/>
  <c r="X65" i="1"/>
  <c r="N65" i="1"/>
  <c r="Z65" i="1"/>
  <c r="AB65" i="1" s="1"/>
  <c r="Y65" i="1"/>
  <c r="V65" i="1"/>
  <c r="W65" i="1"/>
  <c r="U65" i="1"/>
  <c r="A67" i="1"/>
  <c r="E66" i="1"/>
  <c r="H66" i="1" s="1"/>
  <c r="M66" i="1" s="1"/>
  <c r="A51" i="12"/>
  <c r="U50" i="12"/>
  <c r="T50" i="12"/>
  <c r="S50" i="12"/>
  <c r="R50" i="12"/>
  <c r="Q50" i="12"/>
  <c r="H51" i="12" l="1"/>
  <c r="O51" i="12"/>
  <c r="C51" i="12"/>
  <c r="K51" i="12"/>
  <c r="D51" i="12"/>
  <c r="J51" i="12"/>
  <c r="N51" i="12"/>
  <c r="Z66" i="1"/>
  <c r="AB66" i="1" s="1"/>
  <c r="N66" i="1"/>
  <c r="Y66" i="1"/>
  <c r="X66" i="1"/>
  <c r="V66" i="1"/>
  <c r="W66" i="1"/>
  <c r="U66" i="1"/>
  <c r="E67" i="1"/>
  <c r="H67" i="1" s="1"/>
  <c r="M67" i="1" s="1"/>
  <c r="A68" i="1"/>
  <c r="A52" i="12"/>
  <c r="R51" i="12"/>
  <c r="S51" i="12"/>
  <c r="Q51" i="12"/>
  <c r="U51" i="12"/>
  <c r="T51" i="12"/>
  <c r="K52" i="12" l="1"/>
  <c r="H52" i="12"/>
  <c r="C52" i="12"/>
  <c r="N52" i="12"/>
  <c r="J52" i="12"/>
  <c r="O52" i="12"/>
  <c r="D52" i="12"/>
  <c r="Z67" i="1"/>
  <c r="AB67" i="1" s="1"/>
  <c r="N67" i="1"/>
  <c r="X67" i="1"/>
  <c r="Y67" i="1"/>
  <c r="W67" i="1"/>
  <c r="V67" i="1"/>
  <c r="U67" i="1"/>
  <c r="A69" i="1"/>
  <c r="E68" i="1"/>
  <c r="H68" i="1" s="1"/>
  <c r="M68" i="1" s="1"/>
  <c r="A53" i="12"/>
  <c r="T52" i="12"/>
  <c r="U52" i="12"/>
  <c r="S52" i="12"/>
  <c r="R52" i="12"/>
  <c r="Q52" i="12"/>
  <c r="H53" i="12" l="1"/>
  <c r="J53" i="12"/>
  <c r="K53" i="12"/>
  <c r="C53" i="12"/>
  <c r="O53" i="12"/>
  <c r="D53" i="12"/>
  <c r="N53" i="12"/>
  <c r="E69" i="1"/>
  <c r="H69" i="1" s="1"/>
  <c r="M69" i="1" s="1"/>
  <c r="A70" i="1"/>
  <c r="Z68" i="1"/>
  <c r="AB68" i="1" s="1"/>
  <c r="N68" i="1"/>
  <c r="Y68" i="1"/>
  <c r="X68" i="1"/>
  <c r="V68" i="1"/>
  <c r="U68" i="1"/>
  <c r="W68" i="1"/>
  <c r="A54" i="12"/>
  <c r="U53" i="12"/>
  <c r="S53" i="12"/>
  <c r="T53" i="12"/>
  <c r="Q53" i="12"/>
  <c r="R53" i="12"/>
  <c r="N54" i="12" l="1"/>
  <c r="D54" i="12"/>
  <c r="O54" i="12"/>
  <c r="C54" i="12"/>
  <c r="H54" i="12"/>
  <c r="K54" i="12"/>
  <c r="J54" i="12"/>
  <c r="E70" i="1"/>
  <c r="H70" i="1" s="1"/>
  <c r="M70" i="1" s="1"/>
  <c r="A71" i="1"/>
  <c r="Z69" i="1"/>
  <c r="AB69" i="1" s="1"/>
  <c r="N69" i="1"/>
  <c r="Y69" i="1"/>
  <c r="X69" i="1"/>
  <c r="U69" i="1"/>
  <c r="W69" i="1"/>
  <c r="V69" i="1"/>
  <c r="A55" i="12"/>
  <c r="S54" i="12"/>
  <c r="R54" i="12"/>
  <c r="Q54" i="12"/>
  <c r="U54" i="12"/>
  <c r="T54" i="12"/>
  <c r="K55" i="12" l="1"/>
  <c r="N55" i="12"/>
  <c r="O55" i="12"/>
  <c r="D55" i="12"/>
  <c r="C55" i="12"/>
  <c r="J55" i="12"/>
  <c r="H55" i="12"/>
  <c r="A72" i="1"/>
  <c r="E71" i="1"/>
  <c r="H71" i="1" s="1"/>
  <c r="M71" i="1" s="1"/>
  <c r="N70" i="1"/>
  <c r="Y70" i="1"/>
  <c r="Z70" i="1"/>
  <c r="AB70" i="1" s="1"/>
  <c r="X70" i="1"/>
  <c r="U70" i="1"/>
  <c r="V70" i="1"/>
  <c r="W70" i="1"/>
  <c r="A56" i="12"/>
  <c r="R55" i="12"/>
  <c r="U55" i="12"/>
  <c r="T55" i="12"/>
  <c r="S55" i="12"/>
  <c r="Q55" i="12"/>
  <c r="C56" i="12" l="1"/>
  <c r="N56" i="12"/>
  <c r="K56" i="12"/>
  <c r="D56" i="12"/>
  <c r="H56" i="12"/>
  <c r="O56" i="12"/>
  <c r="J56" i="12"/>
  <c r="N71" i="1"/>
  <c r="X71" i="1"/>
  <c r="Z71" i="1"/>
  <c r="AB71" i="1" s="1"/>
  <c r="Y71" i="1"/>
  <c r="U71" i="1"/>
  <c r="W71" i="1"/>
  <c r="V71" i="1"/>
  <c r="E72" i="1"/>
  <c r="H72" i="1" s="1"/>
  <c r="M72" i="1" s="1"/>
  <c r="A73" i="1"/>
  <c r="A57" i="12"/>
  <c r="T56" i="12"/>
  <c r="S56" i="12"/>
  <c r="R56" i="12"/>
  <c r="U56" i="12"/>
  <c r="Q56" i="12"/>
  <c r="K57" i="12" l="1"/>
  <c r="O57" i="12"/>
  <c r="H57" i="12"/>
  <c r="D57" i="12"/>
  <c r="N57" i="12"/>
  <c r="J57" i="12"/>
  <c r="C57" i="12"/>
  <c r="N72" i="1"/>
  <c r="X72" i="1"/>
  <c r="Y72" i="1"/>
  <c r="Z72" i="1"/>
  <c r="AB72" i="1" s="1"/>
  <c r="V72" i="1"/>
  <c r="U72" i="1"/>
  <c r="W72" i="1"/>
  <c r="A74" i="1"/>
  <c r="E73" i="1"/>
  <c r="H73" i="1" s="1"/>
  <c r="M73" i="1" s="1"/>
  <c r="A58" i="12"/>
  <c r="S57" i="12"/>
  <c r="R57" i="12"/>
  <c r="Q57" i="12"/>
  <c r="U57" i="12"/>
  <c r="T57" i="12"/>
  <c r="H58" i="12" l="1"/>
  <c r="D58" i="12"/>
  <c r="K58" i="12"/>
  <c r="J58" i="12"/>
  <c r="O58" i="12"/>
  <c r="N58" i="12"/>
  <c r="C58" i="12"/>
  <c r="X73" i="1"/>
  <c r="Y73" i="1"/>
  <c r="N73" i="1"/>
  <c r="Z73" i="1"/>
  <c r="AB73" i="1" s="1"/>
  <c r="W73" i="1"/>
  <c r="V73" i="1"/>
  <c r="U73" i="1"/>
  <c r="E74" i="1"/>
  <c r="H74" i="1" s="1"/>
  <c r="M74" i="1" s="1"/>
  <c r="A75" i="1"/>
  <c r="A59" i="12"/>
  <c r="U58" i="12"/>
  <c r="T58" i="12"/>
  <c r="S58" i="12"/>
  <c r="R58" i="12"/>
  <c r="Q58" i="12"/>
  <c r="H59" i="12" l="1"/>
  <c r="O59" i="12"/>
  <c r="C59" i="12"/>
  <c r="K59" i="12"/>
  <c r="D59" i="12"/>
  <c r="J59" i="12"/>
  <c r="N59" i="12"/>
  <c r="Z74" i="1"/>
  <c r="AB74" i="1" s="1"/>
  <c r="N74" i="1"/>
  <c r="Y74" i="1"/>
  <c r="X74" i="1"/>
  <c r="W74" i="1"/>
  <c r="U74" i="1"/>
  <c r="V74" i="1"/>
  <c r="E75" i="1"/>
  <c r="H75" i="1" s="1"/>
  <c r="M75" i="1" s="1"/>
  <c r="A76" i="1"/>
  <c r="A60" i="12"/>
  <c r="R59" i="12"/>
  <c r="U59" i="12"/>
  <c r="T59" i="12"/>
  <c r="S59" i="12"/>
  <c r="Q59" i="12"/>
  <c r="O60" i="12" l="1"/>
  <c r="H60" i="12"/>
  <c r="N60" i="12"/>
  <c r="J60" i="12"/>
  <c r="D60" i="12"/>
  <c r="C60" i="12"/>
  <c r="K60" i="12"/>
  <c r="X75" i="1"/>
  <c r="N75" i="1"/>
  <c r="Y75" i="1"/>
  <c r="Z75" i="1"/>
  <c r="AB75" i="1" s="1"/>
  <c r="U75" i="1"/>
  <c r="W75" i="1"/>
  <c r="V75" i="1"/>
  <c r="E76" i="1"/>
  <c r="H76" i="1" s="1"/>
  <c r="M76" i="1" s="1"/>
  <c r="A77" i="1"/>
  <c r="A61" i="12"/>
  <c r="T60" i="12"/>
  <c r="S60" i="12"/>
  <c r="R60" i="12"/>
  <c r="Q60" i="12"/>
  <c r="U60" i="12"/>
  <c r="N61" i="12" l="1"/>
  <c r="J61" i="12"/>
  <c r="H61" i="12"/>
  <c r="D61" i="12"/>
  <c r="K61" i="12"/>
  <c r="O61" i="12"/>
  <c r="C61" i="12"/>
  <c r="Z76" i="1"/>
  <c r="AB76" i="1" s="1"/>
  <c r="N76" i="1"/>
  <c r="Y76" i="1"/>
  <c r="X76" i="1"/>
  <c r="U76" i="1"/>
  <c r="W76" i="1"/>
  <c r="V76" i="1"/>
  <c r="A78" i="1"/>
  <c r="E77" i="1"/>
  <c r="H77" i="1" s="1"/>
  <c r="M77" i="1" s="1"/>
  <c r="A62" i="12"/>
  <c r="U61" i="12"/>
  <c r="T61" i="12"/>
  <c r="S61" i="12"/>
  <c r="R61" i="12"/>
  <c r="Q61" i="12"/>
  <c r="C62" i="12" l="1"/>
  <c r="J62" i="12"/>
  <c r="D62" i="12"/>
  <c r="H62" i="12"/>
  <c r="K62" i="12"/>
  <c r="O62" i="12"/>
  <c r="N62" i="12"/>
  <c r="E78" i="1"/>
  <c r="H78" i="1" s="1"/>
  <c r="M78" i="1" s="1"/>
  <c r="A79" i="1"/>
  <c r="Z77" i="1"/>
  <c r="AB77" i="1" s="1"/>
  <c r="N77" i="1"/>
  <c r="Y77" i="1"/>
  <c r="X77" i="1"/>
  <c r="V77" i="1"/>
  <c r="W77" i="1"/>
  <c r="U77" i="1"/>
  <c r="A63" i="12"/>
  <c r="Q62" i="12"/>
  <c r="U62" i="12"/>
  <c r="T62" i="12"/>
  <c r="S62" i="12"/>
  <c r="R62" i="12"/>
  <c r="N63" i="12" l="1"/>
  <c r="D63" i="12"/>
  <c r="O63" i="12"/>
  <c r="K63" i="12"/>
  <c r="J63" i="12"/>
  <c r="H63" i="12"/>
  <c r="C63" i="12"/>
  <c r="A80" i="1"/>
  <c r="E79" i="1"/>
  <c r="H79" i="1" s="1"/>
  <c r="M79" i="1" s="1"/>
  <c r="N78" i="1"/>
  <c r="Y78" i="1"/>
  <c r="Z78" i="1"/>
  <c r="AB78" i="1" s="1"/>
  <c r="X78" i="1"/>
  <c r="W78" i="1"/>
  <c r="U78" i="1"/>
  <c r="V78" i="1"/>
  <c r="A64" i="12"/>
  <c r="T63" i="12"/>
  <c r="R63" i="12"/>
  <c r="U63" i="12"/>
  <c r="S63" i="12"/>
  <c r="Q63" i="12"/>
  <c r="K64" i="12" l="1"/>
  <c r="O64" i="12"/>
  <c r="J64" i="12"/>
  <c r="H64" i="12"/>
  <c r="N64" i="12"/>
  <c r="D64" i="12"/>
  <c r="C64" i="12"/>
  <c r="N79" i="1"/>
  <c r="Z79" i="1"/>
  <c r="AB79" i="1" s="1"/>
  <c r="Y79" i="1"/>
  <c r="X79" i="1"/>
  <c r="W79" i="1"/>
  <c r="V79" i="1"/>
  <c r="U79" i="1"/>
  <c r="A81" i="1"/>
  <c r="E80" i="1"/>
  <c r="H80" i="1" s="1"/>
  <c r="M80" i="1" s="1"/>
  <c r="A65" i="12"/>
  <c r="T64" i="12"/>
  <c r="U64" i="12"/>
  <c r="S64" i="12"/>
  <c r="R64" i="12"/>
  <c r="Q64" i="12"/>
  <c r="O65" i="12" l="1"/>
  <c r="C65" i="12"/>
  <c r="K65" i="12"/>
  <c r="H65" i="12"/>
  <c r="N65" i="12"/>
  <c r="D65" i="12"/>
  <c r="J65" i="12"/>
  <c r="N80" i="1"/>
  <c r="X80" i="1"/>
  <c r="Z80" i="1"/>
  <c r="AB80" i="1" s="1"/>
  <c r="Y80" i="1"/>
  <c r="W80" i="1"/>
  <c r="V80" i="1"/>
  <c r="U80" i="1"/>
  <c r="A82" i="1"/>
  <c r="E81" i="1"/>
  <c r="H81" i="1" s="1"/>
  <c r="M81" i="1" s="1"/>
  <c r="A66" i="12"/>
  <c r="S65" i="12"/>
  <c r="R65" i="12"/>
  <c r="Q65" i="12"/>
  <c r="U65" i="12"/>
  <c r="T65" i="12"/>
  <c r="D66" i="12" l="1"/>
  <c r="O66" i="12"/>
  <c r="H66" i="12"/>
  <c r="C66" i="12"/>
  <c r="J66" i="12"/>
  <c r="N66" i="12"/>
  <c r="K66" i="12"/>
  <c r="E82" i="1"/>
  <c r="H82" i="1" s="1"/>
  <c r="M82" i="1" s="1"/>
  <c r="A83" i="1"/>
  <c r="X81" i="1"/>
  <c r="Y81" i="1"/>
  <c r="N81" i="1"/>
  <c r="Z81" i="1"/>
  <c r="AB81" i="1" s="1"/>
  <c r="V81" i="1"/>
  <c r="W81" i="1"/>
  <c r="U81" i="1"/>
  <c r="A67" i="12"/>
  <c r="R66" i="12"/>
  <c r="U66" i="12"/>
  <c r="T66" i="12"/>
  <c r="S66" i="12"/>
  <c r="Q66" i="12"/>
  <c r="C67" i="12" l="1"/>
  <c r="K67" i="12"/>
  <c r="N67" i="12"/>
  <c r="D67" i="12"/>
  <c r="J67" i="12"/>
  <c r="H67" i="12"/>
  <c r="O67" i="12"/>
  <c r="A84" i="1"/>
  <c r="E83" i="1"/>
  <c r="H83" i="1" s="1"/>
  <c r="M83" i="1" s="1"/>
  <c r="Z82" i="1"/>
  <c r="AB82" i="1" s="1"/>
  <c r="N82" i="1"/>
  <c r="Y82" i="1"/>
  <c r="X82" i="1"/>
  <c r="V82" i="1"/>
  <c r="W82" i="1"/>
  <c r="U82" i="1"/>
  <c r="A68" i="12"/>
  <c r="S67" i="12"/>
  <c r="U67" i="12"/>
  <c r="R67" i="12"/>
  <c r="Q67" i="12"/>
  <c r="T67" i="12"/>
  <c r="H68" i="12" l="1"/>
  <c r="K68" i="12"/>
  <c r="O68" i="12"/>
  <c r="J68" i="12"/>
  <c r="C68" i="12"/>
  <c r="N68" i="12"/>
  <c r="D68" i="12"/>
  <c r="N83" i="1"/>
  <c r="Y83" i="1"/>
  <c r="Z83" i="1"/>
  <c r="AB83" i="1" s="1"/>
  <c r="X83" i="1"/>
  <c r="U83" i="1"/>
  <c r="W83" i="1"/>
  <c r="V83" i="1"/>
  <c r="A85" i="1"/>
  <c r="E84" i="1"/>
  <c r="H84" i="1" s="1"/>
  <c r="M84" i="1" s="1"/>
  <c r="A69" i="12"/>
  <c r="U68" i="12"/>
  <c r="T68" i="12"/>
  <c r="S68" i="12"/>
  <c r="R68" i="12"/>
  <c r="Q68" i="12"/>
  <c r="D69" i="12" l="1"/>
  <c r="H69" i="12"/>
  <c r="O69" i="12"/>
  <c r="N69" i="12"/>
  <c r="K69" i="12"/>
  <c r="C69" i="12"/>
  <c r="J69" i="12"/>
  <c r="A86" i="1"/>
  <c r="E85" i="1"/>
  <c r="H85" i="1" s="1"/>
  <c r="M85" i="1" s="1"/>
  <c r="Z84" i="1"/>
  <c r="AB84" i="1" s="1"/>
  <c r="N84" i="1"/>
  <c r="Y84" i="1"/>
  <c r="X84" i="1"/>
  <c r="V84" i="1"/>
  <c r="U84" i="1"/>
  <c r="W84" i="1"/>
  <c r="A70" i="12"/>
  <c r="S69" i="12"/>
  <c r="Q69" i="12"/>
  <c r="U69" i="12"/>
  <c r="T69" i="12"/>
  <c r="R69" i="12"/>
  <c r="J70" i="12" l="1"/>
  <c r="N70" i="12"/>
  <c r="D70" i="12"/>
  <c r="H70" i="12"/>
  <c r="O70" i="12"/>
  <c r="C70" i="12"/>
  <c r="K70" i="12"/>
  <c r="Z85" i="1"/>
  <c r="AB85" i="1" s="1"/>
  <c r="Y85" i="1"/>
  <c r="X85" i="1"/>
  <c r="N85" i="1"/>
  <c r="V85" i="1"/>
  <c r="W85" i="1"/>
  <c r="U85" i="1"/>
  <c r="A87" i="1"/>
  <c r="E86" i="1"/>
  <c r="H86" i="1" s="1"/>
  <c r="M86" i="1" s="1"/>
  <c r="A71" i="12"/>
  <c r="Q70" i="12"/>
  <c r="U70" i="12"/>
  <c r="T70" i="12"/>
  <c r="S70" i="12"/>
  <c r="R70" i="12"/>
  <c r="C71" i="12" l="1"/>
  <c r="K71" i="12"/>
  <c r="H71" i="12"/>
  <c r="J71" i="12"/>
  <c r="O71" i="12"/>
  <c r="D71" i="12"/>
  <c r="N71" i="12"/>
  <c r="E87" i="1"/>
  <c r="H87" i="1" s="1"/>
  <c r="M87" i="1" s="1"/>
  <c r="A88" i="1"/>
  <c r="N86" i="1"/>
  <c r="Z86" i="1"/>
  <c r="AB86" i="1" s="1"/>
  <c r="Y86" i="1"/>
  <c r="X86" i="1"/>
  <c r="V86" i="1"/>
  <c r="W86" i="1"/>
  <c r="U86" i="1"/>
  <c r="A72" i="12"/>
  <c r="S71" i="12"/>
  <c r="U71" i="12"/>
  <c r="T71" i="12"/>
  <c r="R71" i="12"/>
  <c r="Q71" i="12"/>
  <c r="J72" i="12" l="1"/>
  <c r="N72" i="12"/>
  <c r="C72" i="12"/>
  <c r="D72" i="12"/>
  <c r="K72" i="12"/>
  <c r="H72" i="12"/>
  <c r="O72" i="12"/>
  <c r="A89" i="1"/>
  <c r="E88" i="1"/>
  <c r="H88" i="1" s="1"/>
  <c r="M88" i="1" s="1"/>
  <c r="N87" i="1"/>
  <c r="Y87" i="1"/>
  <c r="Z87" i="1"/>
  <c r="AB87" i="1" s="1"/>
  <c r="X87" i="1"/>
  <c r="V87" i="1"/>
  <c r="U87" i="1"/>
  <c r="W87" i="1"/>
  <c r="A73" i="12"/>
  <c r="U72" i="12"/>
  <c r="S72" i="12"/>
  <c r="R72" i="12"/>
  <c r="Q72" i="12"/>
  <c r="T72" i="12"/>
  <c r="O73" i="12" l="1"/>
  <c r="D73" i="12"/>
  <c r="J73" i="12"/>
  <c r="N73" i="12"/>
  <c r="K73" i="12"/>
  <c r="H73" i="12"/>
  <c r="C73" i="12"/>
  <c r="N88" i="1"/>
  <c r="Y88" i="1"/>
  <c r="X88" i="1"/>
  <c r="Z88" i="1"/>
  <c r="AB88" i="1" s="1"/>
  <c r="V88" i="1"/>
  <c r="U88" i="1"/>
  <c r="W88" i="1"/>
  <c r="A90" i="1"/>
  <c r="E89" i="1"/>
  <c r="H89" i="1" s="1"/>
  <c r="M89" i="1" s="1"/>
  <c r="A74" i="12"/>
  <c r="U73" i="12"/>
  <c r="T73" i="12"/>
  <c r="S73" i="12"/>
  <c r="R73" i="12"/>
  <c r="Q73" i="12"/>
  <c r="H74" i="12" l="1"/>
  <c r="J74" i="12"/>
  <c r="O74" i="12"/>
  <c r="N74" i="12"/>
  <c r="C74" i="12"/>
  <c r="D74" i="12"/>
  <c r="K74" i="12"/>
  <c r="A91" i="1"/>
  <c r="E90" i="1"/>
  <c r="H90" i="1" s="1"/>
  <c r="M90" i="1" s="1"/>
  <c r="X89" i="1"/>
  <c r="Z89" i="1"/>
  <c r="AB89" i="1" s="1"/>
  <c r="N89" i="1"/>
  <c r="Y89" i="1"/>
  <c r="V89" i="1"/>
  <c r="W89" i="1"/>
  <c r="U89" i="1"/>
  <c r="A75" i="12"/>
  <c r="Q74" i="12"/>
  <c r="R74" i="12"/>
  <c r="U74" i="12"/>
  <c r="T74" i="12"/>
  <c r="S74" i="12"/>
  <c r="D75" i="12" l="1"/>
  <c r="C75" i="12"/>
  <c r="K75" i="12"/>
  <c r="H75" i="12"/>
  <c r="J75" i="12"/>
  <c r="O75" i="12"/>
  <c r="N75" i="12"/>
  <c r="Z90" i="1"/>
  <c r="AB90" i="1" s="1"/>
  <c r="N90" i="1"/>
  <c r="Y90" i="1"/>
  <c r="X90" i="1"/>
  <c r="V90" i="1"/>
  <c r="W90" i="1"/>
  <c r="U90" i="1"/>
  <c r="A92" i="1"/>
  <c r="E91" i="1"/>
  <c r="H91" i="1" s="1"/>
  <c r="M91" i="1" s="1"/>
  <c r="A76" i="12"/>
  <c r="S75" i="12"/>
  <c r="U75" i="12"/>
  <c r="T75" i="12"/>
  <c r="R75" i="12"/>
  <c r="Q75" i="12"/>
  <c r="K76" i="12" l="1"/>
  <c r="N76" i="12"/>
  <c r="O76" i="12"/>
  <c r="H76" i="12"/>
  <c r="C76" i="12"/>
  <c r="J76" i="12"/>
  <c r="D76" i="12"/>
  <c r="A93" i="1"/>
  <c r="E92" i="1"/>
  <c r="H92" i="1" s="1"/>
  <c r="M92" i="1" s="1"/>
  <c r="N91" i="1"/>
  <c r="Z91" i="1"/>
  <c r="AB91" i="1" s="1"/>
  <c r="Y91" i="1"/>
  <c r="X91" i="1"/>
  <c r="V91" i="1"/>
  <c r="U91" i="1"/>
  <c r="W91" i="1"/>
  <c r="A77" i="12"/>
  <c r="U76" i="12"/>
  <c r="T76" i="12"/>
  <c r="S76" i="12"/>
  <c r="R76" i="12"/>
  <c r="Q76" i="12"/>
  <c r="K77" i="12" l="1"/>
  <c r="D77" i="12"/>
  <c r="O77" i="12"/>
  <c r="H77" i="12"/>
  <c r="C77" i="12"/>
  <c r="J77" i="12"/>
  <c r="N77" i="12"/>
  <c r="Z92" i="1"/>
  <c r="AB92" i="1" s="1"/>
  <c r="N92" i="1"/>
  <c r="Y92" i="1"/>
  <c r="X92" i="1"/>
  <c r="U92" i="1"/>
  <c r="W92" i="1"/>
  <c r="V92" i="1"/>
  <c r="A94" i="1"/>
  <c r="E93" i="1"/>
  <c r="H93" i="1" s="1"/>
  <c r="M93" i="1" s="1"/>
  <c r="A78" i="12"/>
  <c r="S77" i="12"/>
  <c r="R77" i="12"/>
  <c r="Q77" i="12"/>
  <c r="U77" i="12"/>
  <c r="T77" i="12"/>
  <c r="J78" i="12" l="1"/>
  <c r="D78" i="12"/>
  <c r="N78" i="12"/>
  <c r="H78" i="12"/>
  <c r="C78" i="12"/>
  <c r="O78" i="12"/>
  <c r="K78" i="12"/>
  <c r="Z93" i="1"/>
  <c r="AB93" i="1" s="1"/>
  <c r="X93" i="1"/>
  <c r="N93" i="1"/>
  <c r="Y93" i="1"/>
  <c r="W93" i="1"/>
  <c r="V93" i="1"/>
  <c r="U93" i="1"/>
  <c r="A95" i="1"/>
  <c r="E94" i="1"/>
  <c r="H94" i="1" s="1"/>
  <c r="M94" i="1" s="1"/>
  <c r="A79" i="12"/>
  <c r="Q78" i="12"/>
  <c r="U78" i="12"/>
  <c r="T78" i="12"/>
  <c r="R78" i="12"/>
  <c r="S78" i="12"/>
  <c r="C79" i="12" l="1"/>
  <c r="K79" i="12"/>
  <c r="J79" i="12"/>
  <c r="D79" i="12"/>
  <c r="O79" i="12"/>
  <c r="H79" i="12"/>
  <c r="N79" i="12"/>
  <c r="N94" i="1"/>
  <c r="Y94" i="1"/>
  <c r="X94" i="1"/>
  <c r="Z94" i="1"/>
  <c r="AB94" i="1" s="1"/>
  <c r="W94" i="1"/>
  <c r="V94" i="1"/>
  <c r="U94" i="1"/>
  <c r="A96" i="1"/>
  <c r="E95" i="1"/>
  <c r="H95" i="1" s="1"/>
  <c r="M95" i="1" s="1"/>
  <c r="A80" i="12"/>
  <c r="S79" i="12"/>
  <c r="U79" i="12"/>
  <c r="T79" i="12"/>
  <c r="R79" i="12"/>
  <c r="Q79" i="12"/>
  <c r="J80" i="12" l="1"/>
  <c r="N80" i="12"/>
  <c r="O80" i="12"/>
  <c r="K80" i="12"/>
  <c r="C80" i="12"/>
  <c r="H80" i="12"/>
  <c r="D80" i="12"/>
  <c r="E96" i="1"/>
  <c r="H96" i="1" s="1"/>
  <c r="M96" i="1" s="1"/>
  <c r="A97" i="1"/>
  <c r="N95" i="1"/>
  <c r="Z95" i="1"/>
  <c r="AB95" i="1" s="1"/>
  <c r="Y95" i="1"/>
  <c r="X95" i="1"/>
  <c r="U95" i="1"/>
  <c r="V95" i="1"/>
  <c r="W95" i="1"/>
  <c r="A81" i="12"/>
  <c r="U80" i="12"/>
  <c r="S80" i="12"/>
  <c r="R80" i="12"/>
  <c r="Q80" i="12"/>
  <c r="T80" i="12"/>
  <c r="J81" i="12" l="1"/>
  <c r="N81" i="12"/>
  <c r="C81" i="12"/>
  <c r="K81" i="12"/>
  <c r="O81" i="12"/>
  <c r="D81" i="12"/>
  <c r="H81" i="12"/>
  <c r="A98" i="1"/>
  <c r="E97" i="1"/>
  <c r="H97" i="1" s="1"/>
  <c r="M97" i="1" s="1"/>
  <c r="N96" i="1"/>
  <c r="Y96" i="1"/>
  <c r="Z96" i="1"/>
  <c r="AB96" i="1" s="1"/>
  <c r="X96" i="1"/>
  <c r="U96" i="1"/>
  <c r="W96" i="1"/>
  <c r="V96" i="1"/>
  <c r="A82" i="12"/>
  <c r="U81" i="12"/>
  <c r="R81" i="12"/>
  <c r="Q81" i="12"/>
  <c r="T81" i="12"/>
  <c r="S81" i="12"/>
  <c r="O82" i="12" l="1"/>
  <c r="J82" i="12"/>
  <c r="H82" i="12"/>
  <c r="N82" i="12"/>
  <c r="D82" i="12"/>
  <c r="K82" i="12"/>
  <c r="C82" i="12"/>
  <c r="X97" i="1"/>
  <c r="N97" i="1"/>
  <c r="Z97" i="1"/>
  <c r="AB97" i="1" s="1"/>
  <c r="Y97" i="1"/>
  <c r="V97" i="1"/>
  <c r="W97" i="1"/>
  <c r="U97" i="1"/>
  <c r="E98" i="1"/>
  <c r="H98" i="1" s="1"/>
  <c r="M98" i="1" s="1"/>
  <c r="A99" i="1"/>
  <c r="A83" i="12"/>
  <c r="Q82" i="12"/>
  <c r="R82" i="12"/>
  <c r="U82" i="12"/>
  <c r="T82" i="12"/>
  <c r="S82" i="12"/>
  <c r="N83" i="12" l="1"/>
  <c r="D83" i="12"/>
  <c r="C83" i="12"/>
  <c r="J83" i="12"/>
  <c r="K83" i="12"/>
  <c r="O83" i="12"/>
  <c r="H83" i="12"/>
  <c r="Z98" i="1"/>
  <c r="N98" i="1"/>
  <c r="Y98" i="1"/>
  <c r="X98" i="1"/>
  <c r="V98" i="1"/>
  <c r="W98" i="1"/>
  <c r="U98" i="1"/>
  <c r="A100" i="1"/>
  <c r="E99" i="1"/>
  <c r="H99" i="1" s="1"/>
  <c r="M99" i="1" s="1"/>
  <c r="A84" i="12"/>
  <c r="S83" i="12"/>
  <c r="U83" i="12"/>
  <c r="T83" i="12"/>
  <c r="R83" i="12"/>
  <c r="Q83" i="12"/>
  <c r="N84" i="12" l="1"/>
  <c r="H84" i="12"/>
  <c r="C84" i="12"/>
  <c r="K84" i="12"/>
  <c r="D84" i="12"/>
  <c r="J84" i="12"/>
  <c r="O84" i="12"/>
  <c r="AB98" i="1"/>
  <c r="E100" i="1"/>
  <c r="H100" i="1" s="1"/>
  <c r="M100" i="1" s="1"/>
  <c r="A101" i="1"/>
  <c r="N99" i="1"/>
  <c r="Y99" i="1"/>
  <c r="X99" i="1"/>
  <c r="Z99" i="1"/>
  <c r="W99" i="1"/>
  <c r="U99" i="1"/>
  <c r="V99" i="1"/>
  <c r="A85" i="12"/>
  <c r="U84" i="12"/>
  <c r="R84" i="12"/>
  <c r="Q84" i="12"/>
  <c r="T84" i="12"/>
  <c r="S84" i="12"/>
  <c r="K85" i="12" l="1"/>
  <c r="N85" i="12"/>
  <c r="O85" i="12"/>
  <c r="J85" i="12"/>
  <c r="D85" i="12"/>
  <c r="C85" i="12"/>
  <c r="H85" i="12"/>
  <c r="AB99" i="1"/>
  <c r="A102" i="1"/>
  <c r="E101" i="1"/>
  <c r="H101" i="1" s="1"/>
  <c r="M101" i="1" s="1"/>
  <c r="Z100" i="1"/>
  <c r="AB100" i="1" s="1"/>
  <c r="N100" i="1"/>
  <c r="X100" i="1"/>
  <c r="Y100" i="1"/>
  <c r="V100" i="1"/>
  <c r="U100" i="1"/>
  <c r="W100" i="1"/>
  <c r="A86" i="12"/>
  <c r="S85" i="12"/>
  <c r="R85" i="12"/>
  <c r="Q85" i="12"/>
  <c r="U85" i="12"/>
  <c r="T85" i="12"/>
  <c r="C86" i="12" l="1"/>
  <c r="D86" i="12"/>
  <c r="H86" i="12"/>
  <c r="N86" i="12"/>
  <c r="J86" i="12"/>
  <c r="K86" i="12"/>
  <c r="O86" i="12"/>
  <c r="Z101" i="1"/>
  <c r="AB101" i="1" s="1"/>
  <c r="N101" i="1"/>
  <c r="Y101" i="1"/>
  <c r="X101" i="1"/>
  <c r="U101" i="1"/>
  <c r="V101" i="1"/>
  <c r="W101" i="1"/>
  <c r="E102" i="1"/>
  <c r="H102" i="1" s="1"/>
  <c r="M102" i="1" s="1"/>
  <c r="A103" i="1"/>
  <c r="A87" i="12"/>
  <c r="Q86" i="12"/>
  <c r="U86" i="12"/>
  <c r="T86" i="12"/>
  <c r="S86" i="12"/>
  <c r="R86" i="12"/>
  <c r="C87" i="12" l="1"/>
  <c r="K87" i="12"/>
  <c r="J87" i="12"/>
  <c r="D87" i="12"/>
  <c r="O87" i="12"/>
  <c r="N87" i="12"/>
  <c r="H87" i="12"/>
  <c r="E103" i="1"/>
  <c r="H103" i="1" s="1"/>
  <c r="M103" i="1" s="1"/>
  <c r="A104" i="1"/>
  <c r="N102" i="1"/>
  <c r="Y102" i="1"/>
  <c r="X102" i="1"/>
  <c r="Z102" i="1"/>
  <c r="AB102" i="1" s="1"/>
  <c r="W102" i="1"/>
  <c r="U102" i="1"/>
  <c r="V102" i="1"/>
  <c r="A88" i="12"/>
  <c r="S87" i="12"/>
  <c r="R87" i="12"/>
  <c r="Q87" i="12"/>
  <c r="U87" i="12"/>
  <c r="T87" i="12"/>
  <c r="D88" i="12" l="1"/>
  <c r="J88" i="12"/>
  <c r="O88" i="12"/>
  <c r="C88" i="12"/>
  <c r="K88" i="12"/>
  <c r="N88" i="12"/>
  <c r="H88" i="12"/>
  <c r="E104" i="1"/>
  <c r="H104" i="1" s="1"/>
  <c r="M104" i="1" s="1"/>
  <c r="A105" i="1"/>
  <c r="N103" i="1"/>
  <c r="Y103" i="1"/>
  <c r="Z103" i="1"/>
  <c r="AB103" i="1" s="1"/>
  <c r="X103" i="1"/>
  <c r="U103" i="1"/>
  <c r="V103" i="1"/>
  <c r="W103" i="1"/>
  <c r="A89" i="12"/>
  <c r="U88" i="12"/>
  <c r="S88" i="12"/>
  <c r="R88" i="12"/>
  <c r="Q88" i="12"/>
  <c r="T88" i="12"/>
  <c r="C89" i="12" l="1"/>
  <c r="K89" i="12"/>
  <c r="J89" i="12"/>
  <c r="O89" i="12"/>
  <c r="D89" i="12"/>
  <c r="N89" i="12"/>
  <c r="H89" i="12"/>
  <c r="E105" i="1"/>
  <c r="H105" i="1" s="1"/>
  <c r="M105" i="1" s="1"/>
  <c r="A106" i="1"/>
  <c r="N104" i="1"/>
  <c r="Z104" i="1"/>
  <c r="AB104" i="1" s="1"/>
  <c r="Y104" i="1"/>
  <c r="X104" i="1"/>
  <c r="W104" i="1"/>
  <c r="U104" i="1"/>
  <c r="V104" i="1"/>
  <c r="A90" i="12"/>
  <c r="U89" i="12"/>
  <c r="T89" i="12"/>
  <c r="S89" i="12"/>
  <c r="R89" i="12"/>
  <c r="Q89" i="12"/>
  <c r="O90" i="12" l="1"/>
  <c r="H90" i="12"/>
  <c r="N90" i="12"/>
  <c r="D90" i="12"/>
  <c r="C90" i="12"/>
  <c r="K90" i="12"/>
  <c r="J90" i="12"/>
  <c r="E106" i="1"/>
  <c r="H106" i="1" s="1"/>
  <c r="M106" i="1" s="1"/>
  <c r="A107" i="1"/>
  <c r="X105" i="1"/>
  <c r="N105" i="1"/>
  <c r="Y105" i="1"/>
  <c r="Z105" i="1"/>
  <c r="AB105" i="1" s="1"/>
  <c r="W105" i="1"/>
  <c r="U105" i="1"/>
  <c r="V105" i="1"/>
  <c r="A91" i="12"/>
  <c r="Q90" i="12"/>
  <c r="R90" i="12"/>
  <c r="S90" i="12"/>
  <c r="U90" i="12"/>
  <c r="T90" i="12"/>
  <c r="J91" i="12" l="1"/>
  <c r="O91" i="12"/>
  <c r="K91" i="12"/>
  <c r="C91" i="12"/>
  <c r="N91" i="12"/>
  <c r="H91" i="12"/>
  <c r="D91" i="12"/>
  <c r="A108" i="1"/>
  <c r="E107" i="1"/>
  <c r="H107" i="1" s="1"/>
  <c r="M107" i="1" s="1"/>
  <c r="Z106" i="1"/>
  <c r="AB106" i="1" s="1"/>
  <c r="N106" i="1"/>
  <c r="Y106" i="1"/>
  <c r="X106" i="1"/>
  <c r="U106" i="1"/>
  <c r="W106" i="1"/>
  <c r="V106" i="1"/>
  <c r="A92" i="12"/>
  <c r="S91" i="12"/>
  <c r="U91" i="12"/>
  <c r="T91" i="12"/>
  <c r="R91" i="12"/>
  <c r="Q91" i="12"/>
  <c r="D92" i="12" l="1"/>
  <c r="H92" i="12"/>
  <c r="N92" i="12"/>
  <c r="K92" i="12"/>
  <c r="C92" i="12"/>
  <c r="J92" i="12"/>
  <c r="O92" i="12"/>
  <c r="Z107" i="1"/>
  <c r="AB107" i="1" s="1"/>
  <c r="Y107" i="1"/>
  <c r="N107" i="1"/>
  <c r="X107" i="1"/>
  <c r="U107" i="1"/>
  <c r="W107" i="1"/>
  <c r="V107" i="1"/>
  <c r="A109" i="1"/>
  <c r="E108" i="1"/>
  <c r="H108" i="1" s="1"/>
  <c r="M108" i="1" s="1"/>
  <c r="A93" i="12"/>
  <c r="U92" i="12"/>
  <c r="T92" i="12"/>
  <c r="S92" i="12"/>
  <c r="R92" i="12"/>
  <c r="Q92" i="12"/>
  <c r="N93" i="12" l="1"/>
  <c r="D93" i="12"/>
  <c r="J93" i="12"/>
  <c r="C93" i="12"/>
  <c r="O93" i="12"/>
  <c r="H93" i="12"/>
  <c r="K93" i="12"/>
  <c r="Z108" i="1"/>
  <c r="AB108" i="1" s="1"/>
  <c r="N108" i="1"/>
  <c r="Y108" i="1"/>
  <c r="X108" i="1"/>
  <c r="U108" i="1"/>
  <c r="V108" i="1"/>
  <c r="W108" i="1"/>
  <c r="A110" i="1"/>
  <c r="E109" i="1"/>
  <c r="H109" i="1" s="1"/>
  <c r="M109" i="1" s="1"/>
  <c r="A94" i="12"/>
  <c r="S93" i="12"/>
  <c r="R93" i="12"/>
  <c r="Q93" i="12"/>
  <c r="U93" i="12"/>
  <c r="T93" i="12"/>
  <c r="C94" i="12" l="1"/>
  <c r="H94" i="12"/>
  <c r="O94" i="12"/>
  <c r="J94" i="12"/>
  <c r="D94" i="12"/>
  <c r="N94" i="12"/>
  <c r="K94" i="12"/>
  <c r="E110" i="1"/>
  <c r="H110" i="1" s="1"/>
  <c r="M110" i="1" s="1"/>
  <c r="A111" i="1"/>
  <c r="Z109" i="1"/>
  <c r="AB109" i="1" s="1"/>
  <c r="N109" i="1"/>
  <c r="X109" i="1"/>
  <c r="Y109" i="1"/>
  <c r="V109" i="1"/>
  <c r="W109" i="1"/>
  <c r="U109" i="1"/>
  <c r="A95" i="12"/>
  <c r="Q94" i="12"/>
  <c r="U94" i="12"/>
  <c r="T94" i="12"/>
  <c r="S94" i="12"/>
  <c r="R94" i="12"/>
  <c r="K95" i="12" l="1"/>
  <c r="O95" i="12"/>
  <c r="J95" i="12"/>
  <c r="N95" i="12"/>
  <c r="H95" i="12"/>
  <c r="D95" i="12"/>
  <c r="C95" i="12"/>
  <c r="A112" i="1"/>
  <c r="E111" i="1"/>
  <c r="H111" i="1" s="1"/>
  <c r="M111" i="1" s="1"/>
  <c r="X110" i="1"/>
  <c r="Y110" i="1"/>
  <c r="N110" i="1"/>
  <c r="Z110" i="1"/>
  <c r="AB110" i="1" s="1"/>
  <c r="U110" i="1"/>
  <c r="V110" i="1"/>
  <c r="W110" i="1"/>
  <c r="A96" i="12"/>
  <c r="R95" i="12"/>
  <c r="Q95" i="12"/>
  <c r="S95" i="12"/>
  <c r="U95" i="12"/>
  <c r="T95" i="12"/>
  <c r="D96" i="12" l="1"/>
  <c r="C96" i="12"/>
  <c r="N96" i="12"/>
  <c r="J96" i="12"/>
  <c r="H96" i="12"/>
  <c r="K96" i="12"/>
  <c r="O96" i="12"/>
  <c r="N111" i="1"/>
  <c r="X111" i="1"/>
  <c r="Z111" i="1"/>
  <c r="Y111" i="1"/>
  <c r="W111" i="1"/>
  <c r="U111" i="1"/>
  <c r="V111" i="1"/>
  <c r="A113" i="1"/>
  <c r="E112" i="1"/>
  <c r="H112" i="1" s="1"/>
  <c r="M112" i="1" s="1"/>
  <c r="A97" i="12"/>
  <c r="T96" i="12"/>
  <c r="S96" i="12"/>
  <c r="U96" i="12"/>
  <c r="Q96" i="12"/>
  <c r="R96" i="12"/>
  <c r="J97" i="12" l="1"/>
  <c r="N97" i="12"/>
  <c r="K97" i="12"/>
  <c r="O97" i="12"/>
  <c r="H97" i="12"/>
  <c r="D97" i="12"/>
  <c r="C97" i="12"/>
  <c r="AB111" i="1"/>
  <c r="E113" i="1"/>
  <c r="H113" i="1" s="1"/>
  <c r="M113" i="1" s="1"/>
  <c r="A114" i="1"/>
  <c r="N112" i="1"/>
  <c r="Z112" i="1"/>
  <c r="AB112" i="1" s="1"/>
  <c r="Y112" i="1"/>
  <c r="X112" i="1"/>
  <c r="V112" i="1"/>
  <c r="W112" i="1"/>
  <c r="U112" i="1"/>
  <c r="A98" i="12"/>
  <c r="U97" i="12"/>
  <c r="S97" i="12"/>
  <c r="R97" i="12"/>
  <c r="Q97" i="12"/>
  <c r="T97" i="12"/>
  <c r="N98" i="12" l="1"/>
  <c r="O98" i="12"/>
  <c r="C98" i="12"/>
  <c r="K98" i="12"/>
  <c r="H98" i="12"/>
  <c r="D98" i="12"/>
  <c r="J98" i="12"/>
  <c r="E114" i="1"/>
  <c r="H114" i="1" s="1"/>
  <c r="M114" i="1" s="1"/>
  <c r="A115" i="1"/>
  <c r="X113" i="1"/>
  <c r="N113" i="1"/>
  <c r="Y113" i="1"/>
  <c r="Z113" i="1"/>
  <c r="AB113" i="1" s="1"/>
  <c r="W113" i="1"/>
  <c r="V113" i="1"/>
  <c r="U113" i="1"/>
  <c r="A99" i="12"/>
  <c r="Q98" i="12"/>
  <c r="U98" i="12"/>
  <c r="T98" i="12"/>
  <c r="S98" i="12"/>
  <c r="R98" i="12"/>
  <c r="C99" i="12" l="1"/>
  <c r="H99" i="12"/>
  <c r="K99" i="12"/>
  <c r="D99" i="12"/>
  <c r="N99" i="12"/>
  <c r="J99" i="12"/>
  <c r="O99" i="12"/>
  <c r="A116" i="1"/>
  <c r="E115" i="1"/>
  <c r="H115" i="1" s="1"/>
  <c r="M115" i="1" s="1"/>
  <c r="Z114" i="1"/>
  <c r="AB114" i="1" s="1"/>
  <c r="Y114" i="1"/>
  <c r="N114" i="1"/>
  <c r="X114" i="1"/>
  <c r="V114" i="1"/>
  <c r="U114" i="1"/>
  <c r="W114" i="1"/>
  <c r="A100" i="12"/>
  <c r="R99" i="12"/>
  <c r="Q99" i="12"/>
  <c r="S99" i="12"/>
  <c r="U99" i="12"/>
  <c r="T99" i="12"/>
  <c r="O100" i="12" l="1"/>
  <c r="H100" i="12"/>
  <c r="D100" i="12"/>
  <c r="N100" i="12"/>
  <c r="C100" i="12"/>
  <c r="K100" i="12"/>
  <c r="J100" i="12"/>
  <c r="N115" i="1"/>
  <c r="Z115" i="1"/>
  <c r="AB115" i="1" s="1"/>
  <c r="Y115" i="1"/>
  <c r="X115" i="1"/>
  <c r="V115" i="1"/>
  <c r="U115" i="1"/>
  <c r="W115" i="1"/>
  <c r="A117" i="1"/>
  <c r="E116" i="1"/>
  <c r="H116" i="1" s="1"/>
  <c r="M116" i="1" s="1"/>
  <c r="A101" i="12"/>
  <c r="T100" i="12"/>
  <c r="S100" i="12"/>
  <c r="U100" i="12"/>
  <c r="R100" i="12"/>
  <c r="Q100" i="12"/>
  <c r="N101" i="12" l="1"/>
  <c r="H101" i="12"/>
  <c r="K101" i="12"/>
  <c r="J101" i="12"/>
  <c r="D101" i="12"/>
  <c r="C101" i="12"/>
  <c r="O101" i="12"/>
  <c r="E117" i="1"/>
  <c r="H117" i="1" s="1"/>
  <c r="M117" i="1" s="1"/>
  <c r="A118" i="1"/>
  <c r="Z116" i="1"/>
  <c r="AB116" i="1" s="1"/>
  <c r="N116" i="1"/>
  <c r="X116" i="1"/>
  <c r="Y116" i="1"/>
  <c r="V116" i="1"/>
  <c r="U116" i="1"/>
  <c r="W116" i="1"/>
  <c r="A102" i="12"/>
  <c r="U101" i="12"/>
  <c r="T101" i="12"/>
  <c r="Q101" i="12"/>
  <c r="S101" i="12"/>
  <c r="R101" i="12"/>
  <c r="C102" i="12" l="1"/>
  <c r="J102" i="12"/>
  <c r="O102" i="12"/>
  <c r="H102" i="12"/>
  <c r="K102" i="12"/>
  <c r="N102" i="12"/>
  <c r="D102" i="12"/>
  <c r="E118" i="1"/>
  <c r="H118" i="1" s="1"/>
  <c r="M118" i="1" s="1"/>
  <c r="A119" i="1"/>
  <c r="Z117" i="1"/>
  <c r="AB117" i="1" s="1"/>
  <c r="N117" i="1"/>
  <c r="Y117" i="1"/>
  <c r="X117" i="1"/>
  <c r="U117" i="1"/>
  <c r="W117" i="1"/>
  <c r="V117" i="1"/>
  <c r="A103" i="12"/>
  <c r="Q102" i="12"/>
  <c r="T102" i="12"/>
  <c r="S102" i="12"/>
  <c r="R102" i="12"/>
  <c r="U102" i="12"/>
  <c r="C103" i="12" l="1"/>
  <c r="D103" i="12"/>
  <c r="O103" i="12"/>
  <c r="J103" i="12"/>
  <c r="K103" i="12"/>
  <c r="N103" i="12"/>
  <c r="H103" i="12"/>
  <c r="A120" i="1"/>
  <c r="E119" i="1"/>
  <c r="H119" i="1" s="1"/>
  <c r="M119" i="1" s="1"/>
  <c r="X118" i="1"/>
  <c r="N118" i="1"/>
  <c r="Y118" i="1"/>
  <c r="Z118" i="1"/>
  <c r="AB118" i="1" s="1"/>
  <c r="W118" i="1"/>
  <c r="V118" i="1"/>
  <c r="U118" i="1"/>
  <c r="A104" i="12"/>
  <c r="R103" i="12"/>
  <c r="Q103" i="12"/>
  <c r="S103" i="12"/>
  <c r="U103" i="12"/>
  <c r="T103" i="12"/>
  <c r="J104" i="12" l="1"/>
  <c r="K104" i="12"/>
  <c r="D104" i="12"/>
  <c r="H104" i="12"/>
  <c r="N104" i="12"/>
  <c r="C104" i="12"/>
  <c r="O104" i="12"/>
  <c r="N119" i="1"/>
  <c r="Y119" i="1"/>
  <c r="X119" i="1"/>
  <c r="Z119" i="1"/>
  <c r="AB119" i="1" s="1"/>
  <c r="W119" i="1"/>
  <c r="V119" i="1"/>
  <c r="U119" i="1"/>
  <c r="E120" i="1"/>
  <c r="H120" i="1" s="1"/>
  <c r="M120" i="1" s="1"/>
  <c r="A121" i="1"/>
  <c r="A105" i="12"/>
  <c r="T104" i="12"/>
  <c r="S104" i="12"/>
  <c r="U104" i="12"/>
  <c r="R104" i="12"/>
  <c r="Q104" i="12"/>
  <c r="N105" i="12" l="1"/>
  <c r="O105" i="12"/>
  <c r="K105" i="12"/>
  <c r="D105" i="12"/>
  <c r="C105" i="12"/>
  <c r="J105" i="12"/>
  <c r="H105" i="12"/>
  <c r="N120" i="1"/>
  <c r="Z120" i="1"/>
  <c r="AB120" i="1" s="1"/>
  <c r="X120" i="1"/>
  <c r="Y120" i="1"/>
  <c r="U120" i="1"/>
  <c r="V120" i="1"/>
  <c r="W120" i="1"/>
  <c r="A122" i="1"/>
  <c r="E121" i="1"/>
  <c r="H121" i="1" s="1"/>
  <c r="M121" i="1" s="1"/>
  <c r="A106" i="12"/>
  <c r="U105" i="12"/>
  <c r="Q105" i="12"/>
  <c r="T105" i="12"/>
  <c r="S105" i="12"/>
  <c r="R105" i="12"/>
  <c r="O106" i="12" l="1"/>
  <c r="K106" i="12"/>
  <c r="J106" i="12"/>
  <c r="N106" i="12"/>
  <c r="D106" i="12"/>
  <c r="C106" i="12"/>
  <c r="H106" i="12"/>
  <c r="A123" i="1"/>
  <c r="E122" i="1"/>
  <c r="H122" i="1" s="1"/>
  <c r="M122" i="1" s="1"/>
  <c r="X121" i="1"/>
  <c r="N121" i="1"/>
  <c r="Z121" i="1"/>
  <c r="AB121" i="1" s="1"/>
  <c r="Y121" i="1"/>
  <c r="V121" i="1"/>
  <c r="W121" i="1"/>
  <c r="U121" i="1"/>
  <c r="A107" i="12"/>
  <c r="Q106" i="12"/>
  <c r="U106" i="12"/>
  <c r="R106" i="12"/>
  <c r="T106" i="12"/>
  <c r="S106" i="12"/>
  <c r="H107" i="12" l="1"/>
  <c r="D107" i="12"/>
  <c r="K107" i="12"/>
  <c r="C107" i="12"/>
  <c r="J107" i="12"/>
  <c r="O107" i="12"/>
  <c r="N107" i="12"/>
  <c r="Z122" i="1"/>
  <c r="AB122" i="1" s="1"/>
  <c r="N122" i="1"/>
  <c r="Y122" i="1"/>
  <c r="X122" i="1"/>
  <c r="U122" i="1"/>
  <c r="W122" i="1"/>
  <c r="V122" i="1"/>
  <c r="A124" i="1"/>
  <c r="E123" i="1"/>
  <c r="H123" i="1" s="1"/>
  <c r="M123" i="1" s="1"/>
  <c r="A108" i="12"/>
  <c r="R107" i="12"/>
  <c r="Q107" i="12"/>
  <c r="S107" i="12"/>
  <c r="T107" i="12"/>
  <c r="U107" i="12"/>
  <c r="K108" i="12" l="1"/>
  <c r="H108" i="12"/>
  <c r="J108" i="12"/>
  <c r="D108" i="12"/>
  <c r="C108" i="12"/>
  <c r="N108" i="12"/>
  <c r="O108" i="12"/>
  <c r="X123" i="1"/>
  <c r="Z123" i="1"/>
  <c r="AB123" i="1" s="1"/>
  <c r="Y123" i="1"/>
  <c r="N123" i="1"/>
  <c r="W123" i="1"/>
  <c r="V123" i="1"/>
  <c r="U123" i="1"/>
  <c r="E124" i="1"/>
  <c r="H124" i="1" s="1"/>
  <c r="M124" i="1" s="1"/>
  <c r="A125" i="1"/>
  <c r="A109" i="12"/>
  <c r="T108" i="12"/>
  <c r="S108" i="12"/>
  <c r="U108" i="12"/>
  <c r="R108" i="12"/>
  <c r="Q108" i="12"/>
  <c r="J109" i="12" l="1"/>
  <c r="N109" i="12"/>
  <c r="D109" i="12"/>
  <c r="K109" i="12"/>
  <c r="O109" i="12"/>
  <c r="H109" i="12"/>
  <c r="C109" i="12"/>
  <c r="A126" i="1"/>
  <c r="E125" i="1"/>
  <c r="H125" i="1" s="1"/>
  <c r="M125" i="1" s="1"/>
  <c r="Z124" i="1"/>
  <c r="AB124" i="1" s="1"/>
  <c r="N124" i="1"/>
  <c r="X124" i="1"/>
  <c r="Y124" i="1"/>
  <c r="U124" i="1"/>
  <c r="V124" i="1"/>
  <c r="W124" i="1"/>
  <c r="A110" i="12"/>
  <c r="U109" i="12"/>
  <c r="T109" i="12"/>
  <c r="S109" i="12"/>
  <c r="R109" i="12"/>
  <c r="Q109" i="12"/>
  <c r="N110" i="12" l="1"/>
  <c r="O110" i="12"/>
  <c r="H110" i="12"/>
  <c r="C110" i="12"/>
  <c r="J110" i="12"/>
  <c r="K110" i="12"/>
  <c r="D110" i="12"/>
  <c r="Z125" i="1"/>
  <c r="AB125" i="1" s="1"/>
  <c r="N125" i="1"/>
  <c r="X125" i="1"/>
  <c r="Y125" i="1"/>
  <c r="V125" i="1"/>
  <c r="U125" i="1"/>
  <c r="W125" i="1"/>
  <c r="E126" i="1"/>
  <c r="H126" i="1" s="1"/>
  <c r="M126" i="1" s="1"/>
  <c r="A127" i="1"/>
  <c r="A111" i="12"/>
  <c r="Q110" i="12"/>
  <c r="R110" i="12"/>
  <c r="U110" i="12"/>
  <c r="T110" i="12"/>
  <c r="S110" i="12"/>
  <c r="J111" i="12" l="1"/>
  <c r="H111" i="12"/>
  <c r="C111" i="12"/>
  <c r="D111" i="12"/>
  <c r="K111" i="12"/>
  <c r="N111" i="12"/>
  <c r="O111" i="12"/>
  <c r="X126" i="1"/>
  <c r="Z126" i="1"/>
  <c r="AB126" i="1" s="1"/>
  <c r="N126" i="1"/>
  <c r="Y126" i="1"/>
  <c r="U126" i="1"/>
  <c r="V126" i="1"/>
  <c r="W126" i="1"/>
  <c r="E127" i="1"/>
  <c r="H127" i="1" s="1"/>
  <c r="M127" i="1" s="1"/>
  <c r="A128" i="1"/>
  <c r="A112" i="12"/>
  <c r="R111" i="12"/>
  <c r="Q111" i="12"/>
  <c r="S111" i="12"/>
  <c r="U111" i="12"/>
  <c r="T111" i="12"/>
  <c r="O112" i="12" l="1"/>
  <c r="C112" i="12"/>
  <c r="K112" i="12"/>
  <c r="D112" i="12"/>
  <c r="J112" i="12"/>
  <c r="N112" i="12"/>
  <c r="H112" i="12"/>
  <c r="N127" i="1"/>
  <c r="X127" i="1"/>
  <c r="Y127" i="1"/>
  <c r="Z127" i="1"/>
  <c r="AB127" i="1" s="1"/>
  <c r="W127" i="1"/>
  <c r="V127" i="1"/>
  <c r="U127" i="1"/>
  <c r="E128" i="1"/>
  <c r="H128" i="1" s="1"/>
  <c r="M128" i="1" s="1"/>
  <c r="A129" i="1"/>
  <c r="A113" i="12"/>
  <c r="T112" i="12"/>
  <c r="S112" i="12"/>
  <c r="U112" i="12"/>
  <c r="Q112" i="12"/>
  <c r="R112" i="12"/>
  <c r="H113" i="12" l="1"/>
  <c r="J113" i="12"/>
  <c r="C113" i="12"/>
  <c r="D113" i="12"/>
  <c r="O113" i="12"/>
  <c r="K113" i="12"/>
  <c r="N113" i="12"/>
  <c r="N128" i="1"/>
  <c r="X128" i="1"/>
  <c r="Z128" i="1"/>
  <c r="AB128" i="1" s="1"/>
  <c r="Y128" i="1"/>
  <c r="U128" i="1"/>
  <c r="V128" i="1"/>
  <c r="W128" i="1"/>
  <c r="A130" i="1"/>
  <c r="E129" i="1"/>
  <c r="H129" i="1" s="1"/>
  <c r="M129" i="1" s="1"/>
  <c r="A114" i="12"/>
  <c r="U113" i="12"/>
  <c r="T113" i="12"/>
  <c r="S113" i="12"/>
  <c r="R113" i="12"/>
  <c r="Q113" i="12"/>
  <c r="H114" i="12" l="1"/>
  <c r="D114" i="12"/>
  <c r="K114" i="12"/>
  <c r="C114" i="12"/>
  <c r="J114" i="12"/>
  <c r="O114" i="12"/>
  <c r="N114" i="12"/>
  <c r="A131" i="1"/>
  <c r="E130" i="1"/>
  <c r="H130" i="1" s="1"/>
  <c r="M130" i="1" s="1"/>
  <c r="X129" i="1"/>
  <c r="N129" i="1"/>
  <c r="Z129" i="1"/>
  <c r="AB129" i="1" s="1"/>
  <c r="Y129" i="1"/>
  <c r="W129" i="1"/>
  <c r="U129" i="1"/>
  <c r="V129" i="1"/>
  <c r="A115" i="12"/>
  <c r="Q114" i="12"/>
  <c r="U114" i="12"/>
  <c r="T114" i="12"/>
  <c r="S114" i="12"/>
  <c r="R114" i="12"/>
  <c r="H115" i="12" l="1"/>
  <c r="D115" i="12"/>
  <c r="N115" i="12"/>
  <c r="C115" i="12"/>
  <c r="J115" i="12"/>
  <c r="O115" i="12"/>
  <c r="K115" i="12"/>
  <c r="Z130" i="1"/>
  <c r="AB130" i="1" s="1"/>
  <c r="N130" i="1"/>
  <c r="Y130" i="1"/>
  <c r="X130" i="1"/>
  <c r="U130" i="1"/>
  <c r="W130" i="1"/>
  <c r="V130" i="1"/>
  <c r="A132" i="1"/>
  <c r="E131" i="1"/>
  <c r="H131" i="1" s="1"/>
  <c r="M131" i="1" s="1"/>
  <c r="A116" i="12"/>
  <c r="R115" i="12"/>
  <c r="Q115" i="12"/>
  <c r="S115" i="12"/>
  <c r="U115" i="12"/>
  <c r="T115" i="12"/>
  <c r="O116" i="12" l="1"/>
  <c r="N116" i="12"/>
  <c r="C116" i="12"/>
  <c r="D116" i="12"/>
  <c r="H116" i="12"/>
  <c r="J116" i="12"/>
  <c r="K116" i="12"/>
  <c r="N131" i="1"/>
  <c r="Z131" i="1"/>
  <c r="AB131" i="1" s="1"/>
  <c r="X131" i="1"/>
  <c r="Y131" i="1"/>
  <c r="V131" i="1"/>
  <c r="U131" i="1"/>
  <c r="W131" i="1"/>
  <c r="E132" i="1"/>
  <c r="H132" i="1" s="1"/>
  <c r="M132" i="1" s="1"/>
  <c r="A133" i="1"/>
  <c r="A117" i="12"/>
  <c r="T116" i="12"/>
  <c r="S116" i="12"/>
  <c r="U116" i="12"/>
  <c r="R116" i="12"/>
  <c r="Q116" i="12"/>
  <c r="J117" i="12" l="1"/>
  <c r="N117" i="12"/>
  <c r="H117" i="12"/>
  <c r="K117" i="12"/>
  <c r="C117" i="12"/>
  <c r="O117" i="12"/>
  <c r="D117" i="12"/>
  <c r="Z132" i="1"/>
  <c r="AB132" i="1" s="1"/>
  <c r="N132" i="1"/>
  <c r="Y132" i="1"/>
  <c r="X132" i="1"/>
  <c r="V132" i="1"/>
  <c r="W132" i="1"/>
  <c r="U132" i="1"/>
  <c r="A134" i="1"/>
  <c r="E133" i="1"/>
  <c r="H133" i="1" s="1"/>
  <c r="M133" i="1" s="1"/>
  <c r="A118" i="12"/>
  <c r="U117" i="12"/>
  <c r="R117" i="12"/>
  <c r="Q117" i="12"/>
  <c r="T117" i="12"/>
  <c r="S117" i="12"/>
  <c r="C118" i="12" l="1"/>
  <c r="O118" i="12"/>
  <c r="D118" i="12"/>
  <c r="K118" i="12"/>
  <c r="N118" i="12"/>
  <c r="H118" i="12"/>
  <c r="J118" i="12"/>
  <c r="Z133" i="1"/>
  <c r="AB133" i="1" s="1"/>
  <c r="N133" i="1"/>
  <c r="X133" i="1"/>
  <c r="Y133" i="1"/>
  <c r="U133" i="1"/>
  <c r="W133" i="1"/>
  <c r="V133" i="1"/>
  <c r="E134" i="1"/>
  <c r="H134" i="1" s="1"/>
  <c r="M134" i="1" s="1"/>
  <c r="A135" i="1"/>
  <c r="A119" i="12"/>
  <c r="Q118" i="12"/>
  <c r="U118" i="12"/>
  <c r="T118" i="12"/>
  <c r="S118" i="12"/>
  <c r="R118" i="12"/>
  <c r="D119" i="12" l="1"/>
  <c r="C119" i="12"/>
  <c r="H119" i="12"/>
  <c r="J119" i="12"/>
  <c r="N119" i="12"/>
  <c r="O119" i="12"/>
  <c r="K119" i="12"/>
  <c r="N134" i="1"/>
  <c r="Y134" i="1"/>
  <c r="Z134" i="1"/>
  <c r="AB134" i="1" s="1"/>
  <c r="X134" i="1"/>
  <c r="W134" i="1"/>
  <c r="U134" i="1"/>
  <c r="V134" i="1"/>
  <c r="E135" i="1"/>
  <c r="H135" i="1" s="1"/>
  <c r="M135" i="1" s="1"/>
  <c r="A136" i="1"/>
  <c r="A120" i="12"/>
  <c r="R119" i="12"/>
  <c r="Q119" i="12"/>
  <c r="S119" i="12"/>
  <c r="U119" i="12"/>
  <c r="T119" i="12"/>
  <c r="J120" i="12" l="1"/>
  <c r="H120" i="12"/>
  <c r="D120" i="12"/>
  <c r="N120" i="12"/>
  <c r="O120" i="12"/>
  <c r="K120" i="12"/>
  <c r="C120" i="12"/>
  <c r="N135" i="1"/>
  <c r="Z135" i="1"/>
  <c r="X135" i="1"/>
  <c r="Y135" i="1"/>
  <c r="W135" i="1"/>
  <c r="V135" i="1"/>
  <c r="U135" i="1"/>
  <c r="A137" i="1"/>
  <c r="E136" i="1"/>
  <c r="H136" i="1" s="1"/>
  <c r="M136" i="1" s="1"/>
  <c r="A121" i="12"/>
  <c r="T120" i="12"/>
  <c r="S120" i="12"/>
  <c r="U120" i="12"/>
  <c r="R120" i="12"/>
  <c r="Q120" i="12"/>
  <c r="K121" i="12" l="1"/>
  <c r="N121" i="12"/>
  <c r="J121" i="12"/>
  <c r="O121" i="12"/>
  <c r="D121" i="12"/>
  <c r="C121" i="12"/>
  <c r="H121" i="12"/>
  <c r="AB135" i="1"/>
  <c r="E137" i="1"/>
  <c r="H137" i="1" s="1"/>
  <c r="M137" i="1" s="1"/>
  <c r="A138" i="1"/>
  <c r="N136" i="1"/>
  <c r="Y136" i="1"/>
  <c r="X136" i="1"/>
  <c r="Z136" i="1"/>
  <c r="AB136" i="1" s="1"/>
  <c r="U136" i="1"/>
  <c r="W136" i="1"/>
  <c r="V136" i="1"/>
  <c r="A122" i="12"/>
  <c r="U121" i="12"/>
  <c r="T121" i="12"/>
  <c r="S121" i="12"/>
  <c r="R121" i="12"/>
  <c r="Q121" i="12"/>
  <c r="K122" i="12" l="1"/>
  <c r="O122" i="12"/>
  <c r="H122" i="12"/>
  <c r="C122" i="12"/>
  <c r="D122" i="12"/>
  <c r="J122" i="12"/>
  <c r="N122" i="12"/>
  <c r="E138" i="1"/>
  <c r="H138" i="1" s="1"/>
  <c r="M138" i="1" s="1"/>
  <c r="A139" i="1"/>
  <c r="X137" i="1"/>
  <c r="N137" i="1"/>
  <c r="Y137" i="1"/>
  <c r="Z137" i="1"/>
  <c r="AB137" i="1" s="1"/>
  <c r="W137" i="1"/>
  <c r="U137" i="1"/>
  <c r="V137" i="1"/>
  <c r="A123" i="12"/>
  <c r="Q122" i="12"/>
  <c r="S122" i="12"/>
  <c r="R122" i="12"/>
  <c r="U122" i="12"/>
  <c r="T122" i="12"/>
  <c r="K123" i="12" l="1"/>
  <c r="N123" i="12"/>
  <c r="D123" i="12"/>
  <c r="O123" i="12"/>
  <c r="H123" i="12"/>
  <c r="C123" i="12"/>
  <c r="J123" i="12"/>
  <c r="A140" i="1"/>
  <c r="E139" i="1"/>
  <c r="H139" i="1" s="1"/>
  <c r="M139" i="1" s="1"/>
  <c r="N138" i="1"/>
  <c r="Y138" i="1" s="1"/>
  <c r="V138" i="1"/>
  <c r="U138" i="1"/>
  <c r="W138" i="1"/>
  <c r="A124" i="12"/>
  <c r="R123" i="12"/>
  <c r="Q123" i="12"/>
  <c r="S123" i="12"/>
  <c r="U123" i="12"/>
  <c r="T123" i="12"/>
  <c r="O124" i="12" l="1"/>
  <c r="D124" i="12"/>
  <c r="C124" i="12"/>
  <c r="K124" i="12"/>
  <c r="H124" i="12"/>
  <c r="J124" i="12"/>
  <c r="N124" i="12"/>
  <c r="X138" i="1"/>
  <c r="Z138" i="1" s="1"/>
  <c r="AB138" i="1" s="1"/>
  <c r="Z139" i="1"/>
  <c r="AB139" i="1" s="1"/>
  <c r="N139" i="1"/>
  <c r="Y139" i="1"/>
  <c r="X139" i="1"/>
  <c r="W139" i="1"/>
  <c r="V139" i="1"/>
  <c r="U139" i="1"/>
  <c r="E140" i="1"/>
  <c r="H140" i="1" s="1"/>
  <c r="M140" i="1" s="1"/>
  <c r="A141" i="1"/>
  <c r="A125" i="12"/>
  <c r="T124" i="12"/>
  <c r="S124" i="12"/>
  <c r="U124" i="12"/>
  <c r="R124" i="12"/>
  <c r="Q124" i="12"/>
  <c r="J125" i="12" l="1"/>
  <c r="N125" i="12"/>
  <c r="K125" i="12"/>
  <c r="H125" i="12"/>
  <c r="C125" i="12"/>
  <c r="O125" i="12"/>
  <c r="D125" i="12"/>
  <c r="Z140" i="1"/>
  <c r="AB140" i="1" s="1"/>
  <c r="N140" i="1"/>
  <c r="X140" i="1"/>
  <c r="Y140" i="1"/>
  <c r="V140" i="1"/>
  <c r="U140" i="1"/>
  <c r="W140" i="1"/>
  <c r="A142" i="1"/>
  <c r="E141" i="1"/>
  <c r="H141" i="1" s="1"/>
  <c r="M141" i="1" s="1"/>
  <c r="A126" i="12"/>
  <c r="U125" i="12"/>
  <c r="S125" i="12"/>
  <c r="R125" i="12"/>
  <c r="Q125" i="12"/>
  <c r="T125" i="12"/>
  <c r="C126" i="12" l="1"/>
  <c r="O126" i="12"/>
  <c r="K126" i="12"/>
  <c r="D126" i="12"/>
  <c r="J126" i="12"/>
  <c r="N126" i="12"/>
  <c r="H126" i="12"/>
  <c r="Z141" i="1"/>
  <c r="AB141" i="1" s="1"/>
  <c r="N141" i="1"/>
  <c r="Y141" i="1"/>
  <c r="X141" i="1"/>
  <c r="U141" i="1"/>
  <c r="V141" i="1"/>
  <c r="W141" i="1"/>
  <c r="E142" i="1"/>
  <c r="H142" i="1" s="1"/>
  <c r="M142" i="1" s="1"/>
  <c r="A143" i="1"/>
  <c r="A127" i="12"/>
  <c r="Q126" i="12"/>
  <c r="U126" i="12"/>
  <c r="T126" i="12"/>
  <c r="S126" i="12"/>
  <c r="R126" i="12"/>
  <c r="H127" i="12" l="1"/>
  <c r="D127" i="12"/>
  <c r="K127" i="12"/>
  <c r="C127" i="12"/>
  <c r="N127" i="12"/>
  <c r="J127" i="12"/>
  <c r="O127" i="12"/>
  <c r="N142" i="1"/>
  <c r="Y142" i="1"/>
  <c r="Z142" i="1"/>
  <c r="AB142" i="1" s="1"/>
  <c r="X142" i="1"/>
  <c r="W142" i="1"/>
  <c r="U142" i="1"/>
  <c r="V142" i="1"/>
  <c r="E143" i="1"/>
  <c r="H143" i="1" s="1"/>
  <c r="M143" i="1" s="1"/>
  <c r="A144" i="1"/>
  <c r="A128" i="12"/>
  <c r="R127" i="12"/>
  <c r="Q127" i="12"/>
  <c r="S127" i="12"/>
  <c r="U127" i="12"/>
  <c r="T127" i="12"/>
  <c r="N128" i="12" l="1"/>
  <c r="J128" i="12"/>
  <c r="H128" i="12"/>
  <c r="K128" i="12"/>
  <c r="D128" i="12"/>
  <c r="O128" i="12"/>
  <c r="C128" i="12"/>
  <c r="E144" i="1"/>
  <c r="H144" i="1" s="1"/>
  <c r="M144" i="1" s="1"/>
  <c r="A145" i="1"/>
  <c r="N143" i="1"/>
  <c r="X143" i="1"/>
  <c r="Z143" i="1"/>
  <c r="AB143" i="1" s="1"/>
  <c r="Y143" i="1"/>
  <c r="U143" i="1"/>
  <c r="V143" i="1"/>
  <c r="W143" i="1"/>
  <c r="A129" i="12"/>
  <c r="T128" i="12"/>
  <c r="S128" i="12"/>
  <c r="U128" i="12"/>
  <c r="R128" i="12"/>
  <c r="Q128" i="12"/>
  <c r="J129" i="12" l="1"/>
  <c r="C129" i="12"/>
  <c r="N129" i="12"/>
  <c r="H129" i="12"/>
  <c r="K129" i="12"/>
  <c r="D129" i="12"/>
  <c r="O129" i="12"/>
  <c r="E145" i="1"/>
  <c r="H145" i="1" s="1"/>
  <c r="M145" i="1" s="1"/>
  <c r="A146" i="1"/>
  <c r="N144" i="1"/>
  <c r="Z144" i="1"/>
  <c r="AB144" i="1" s="1"/>
  <c r="Y144" i="1"/>
  <c r="X144" i="1"/>
  <c r="V144" i="1"/>
  <c r="W144" i="1"/>
  <c r="U144" i="1"/>
  <c r="A130" i="12"/>
  <c r="U129" i="12"/>
  <c r="S129" i="12"/>
  <c r="R129" i="12"/>
  <c r="Q129" i="12"/>
  <c r="T129" i="12"/>
  <c r="N130" i="12" l="1"/>
  <c r="D130" i="12"/>
  <c r="K130" i="12"/>
  <c r="O130" i="12"/>
  <c r="C130" i="12"/>
  <c r="J130" i="12"/>
  <c r="H130" i="12"/>
  <c r="E146" i="1"/>
  <c r="H146" i="1" s="1"/>
  <c r="M146" i="1" s="1"/>
  <c r="A147" i="1"/>
  <c r="X145" i="1"/>
  <c r="Z145" i="1"/>
  <c r="AB145" i="1" s="1"/>
  <c r="Y145" i="1"/>
  <c r="N145" i="1"/>
  <c r="V145" i="1"/>
  <c r="W145" i="1"/>
  <c r="U145" i="1"/>
  <c r="A131" i="12"/>
  <c r="Q130" i="12"/>
  <c r="S130" i="12"/>
  <c r="R130" i="12"/>
  <c r="U130" i="12"/>
  <c r="T130" i="12"/>
  <c r="H131" i="12" l="1"/>
  <c r="C131" i="12"/>
  <c r="K131" i="12"/>
  <c r="O131" i="12"/>
  <c r="J131" i="12"/>
  <c r="D131" i="12"/>
  <c r="N131" i="12"/>
  <c r="E147" i="1"/>
  <c r="H147" i="1" s="1"/>
  <c r="M147" i="1" s="1"/>
  <c r="A148" i="1"/>
  <c r="Z146" i="1"/>
  <c r="AB146" i="1" s="1"/>
  <c r="Y146" i="1"/>
  <c r="N146" i="1"/>
  <c r="X146" i="1"/>
  <c r="W146" i="1"/>
  <c r="V146" i="1"/>
  <c r="U146" i="1"/>
  <c r="A132" i="12"/>
  <c r="R131" i="12"/>
  <c r="Q131" i="12"/>
  <c r="S131" i="12"/>
  <c r="U131" i="12"/>
  <c r="T131" i="12"/>
  <c r="K132" i="12" l="1"/>
  <c r="N132" i="12"/>
  <c r="C132" i="12"/>
  <c r="H132" i="12"/>
  <c r="J132" i="12"/>
  <c r="D132" i="12"/>
  <c r="O132" i="12"/>
  <c r="E148" i="1"/>
  <c r="H148" i="1" s="1"/>
  <c r="M148" i="1" s="1"/>
  <c r="A149" i="1"/>
  <c r="N147" i="1"/>
  <c r="Z147" i="1"/>
  <c r="AB147" i="1" s="1"/>
  <c r="Y147" i="1"/>
  <c r="X147" i="1"/>
  <c r="W147" i="1"/>
  <c r="U147" i="1"/>
  <c r="V147" i="1"/>
  <c r="A133" i="12"/>
  <c r="T132" i="12"/>
  <c r="S132" i="12"/>
  <c r="U132" i="12"/>
  <c r="R132" i="12"/>
  <c r="Q132" i="12"/>
  <c r="H133" i="12" l="1"/>
  <c r="C133" i="12"/>
  <c r="D133" i="12"/>
  <c r="J133" i="12"/>
  <c r="K133" i="12"/>
  <c r="O133" i="12"/>
  <c r="N133" i="12"/>
  <c r="A150" i="1"/>
  <c r="E149" i="1"/>
  <c r="H149" i="1" s="1"/>
  <c r="M149" i="1" s="1"/>
  <c r="Z148" i="1"/>
  <c r="AB148" i="1" s="1"/>
  <c r="N148" i="1"/>
  <c r="Y148" i="1"/>
  <c r="X148" i="1"/>
  <c r="V148" i="1"/>
  <c r="W148" i="1"/>
  <c r="U148" i="1"/>
  <c r="A134" i="12"/>
  <c r="U133" i="12"/>
  <c r="T133" i="12"/>
  <c r="S133" i="12"/>
  <c r="R133" i="12"/>
  <c r="Q133" i="12"/>
  <c r="C134" i="12" l="1"/>
  <c r="K134" i="12"/>
  <c r="J134" i="12"/>
  <c r="N134" i="12"/>
  <c r="D134" i="12"/>
  <c r="O134" i="12"/>
  <c r="H134" i="12"/>
  <c r="Z149" i="1"/>
  <c r="AB149" i="1" s="1"/>
  <c r="Y149" i="1"/>
  <c r="X149" i="1"/>
  <c r="N149" i="1"/>
  <c r="U149" i="1"/>
  <c r="V149" i="1"/>
  <c r="W149" i="1"/>
  <c r="E150" i="1"/>
  <c r="H150" i="1" s="1"/>
  <c r="M150" i="1" s="1"/>
  <c r="A151" i="1"/>
  <c r="A135" i="12"/>
  <c r="Q134" i="12"/>
  <c r="T134" i="12"/>
  <c r="S134" i="12"/>
  <c r="R134" i="12"/>
  <c r="U134" i="12"/>
  <c r="N135" i="12" l="1"/>
  <c r="D135" i="12"/>
  <c r="H135" i="12"/>
  <c r="O135" i="12"/>
  <c r="J135" i="12"/>
  <c r="K135" i="12"/>
  <c r="C135" i="12"/>
  <c r="N150" i="1"/>
  <c r="X150" i="1"/>
  <c r="Y150" i="1"/>
  <c r="Z150" i="1"/>
  <c r="AB150" i="1" s="1"/>
  <c r="V150" i="1"/>
  <c r="W150" i="1"/>
  <c r="U150" i="1"/>
  <c r="A152" i="1"/>
  <c r="E151" i="1"/>
  <c r="H151" i="1" s="1"/>
  <c r="M151" i="1" s="1"/>
  <c r="A136" i="12"/>
  <c r="R135" i="12"/>
  <c r="Q135" i="12"/>
  <c r="S135" i="12"/>
  <c r="U135" i="12"/>
  <c r="T135" i="12"/>
  <c r="O136" i="12" l="1"/>
  <c r="H136" i="12"/>
  <c r="J136" i="12"/>
  <c r="D136" i="12"/>
  <c r="K136" i="12"/>
  <c r="C136" i="12"/>
  <c r="N136" i="12"/>
  <c r="N151" i="1"/>
  <c r="Y151" i="1"/>
  <c r="X151" i="1"/>
  <c r="Z151" i="1"/>
  <c r="AB151" i="1" s="1"/>
  <c r="V151" i="1"/>
  <c r="U151" i="1"/>
  <c r="W151" i="1"/>
  <c r="E152" i="1"/>
  <c r="H152" i="1" s="1"/>
  <c r="M152" i="1" s="1"/>
  <c r="A153" i="1"/>
  <c r="A137" i="12"/>
  <c r="T136" i="12"/>
  <c r="S136" i="12"/>
  <c r="U136" i="12"/>
  <c r="R136" i="12"/>
  <c r="Q136" i="12"/>
  <c r="H137" i="12" l="1"/>
  <c r="N137" i="12"/>
  <c r="J137" i="12"/>
  <c r="D137" i="12"/>
  <c r="K137" i="12"/>
  <c r="O137" i="12"/>
  <c r="C137" i="12"/>
  <c r="A154" i="1"/>
  <c r="E153" i="1"/>
  <c r="H153" i="1" s="1"/>
  <c r="M153" i="1" s="1"/>
  <c r="N152" i="1"/>
  <c r="Z152" i="1"/>
  <c r="AB152" i="1" s="1"/>
  <c r="Y152" i="1"/>
  <c r="X152" i="1"/>
  <c r="W152" i="1"/>
  <c r="V152" i="1"/>
  <c r="U152" i="1"/>
  <c r="A138" i="12"/>
  <c r="U137" i="12"/>
  <c r="Q137" i="12"/>
  <c r="T137" i="12"/>
  <c r="S137" i="12"/>
  <c r="R137" i="12"/>
  <c r="O138" i="12" l="1"/>
  <c r="D138" i="12"/>
  <c r="H138" i="12"/>
  <c r="J138" i="12"/>
  <c r="C138" i="12"/>
  <c r="N138" i="12"/>
  <c r="K138" i="12"/>
  <c r="X153" i="1"/>
  <c r="Z153" i="1" s="1"/>
  <c r="AB153" i="1" s="1"/>
  <c r="N153" i="1"/>
  <c r="Y153" i="1" s="1"/>
  <c r="U153" i="1"/>
  <c r="W153" i="1"/>
  <c r="V153" i="1"/>
  <c r="E154" i="1"/>
  <c r="H154" i="1" s="1"/>
  <c r="M154" i="1" s="1"/>
  <c r="A155" i="1"/>
  <c r="A139" i="12"/>
  <c r="Q138" i="12"/>
  <c r="R138" i="12"/>
  <c r="U138" i="12"/>
  <c r="T138" i="12"/>
  <c r="S138" i="12"/>
  <c r="H139" i="12" l="1"/>
  <c r="K139" i="12"/>
  <c r="O139" i="12"/>
  <c r="N139" i="12"/>
  <c r="D139" i="12"/>
  <c r="J139" i="12"/>
  <c r="C139" i="12"/>
  <c r="Z154" i="1"/>
  <c r="AB154" i="1" s="1"/>
  <c r="Y154" i="1"/>
  <c r="N154" i="1"/>
  <c r="X154" i="1"/>
  <c r="V154" i="1"/>
  <c r="U154" i="1"/>
  <c r="W154" i="1"/>
  <c r="A156" i="1"/>
  <c r="E155" i="1"/>
  <c r="H155" i="1" s="1"/>
  <c r="M155" i="1" s="1"/>
  <c r="A140" i="12"/>
  <c r="S139" i="12"/>
  <c r="T139" i="12"/>
  <c r="R139" i="12"/>
  <c r="U139" i="12"/>
  <c r="Q139" i="12"/>
  <c r="C140" i="12" l="1"/>
  <c r="H140" i="12"/>
  <c r="J140" i="12"/>
  <c r="N140" i="12"/>
  <c r="D140" i="12"/>
  <c r="O140" i="12"/>
  <c r="K140" i="12"/>
  <c r="N155" i="1"/>
  <c r="Y155" i="1"/>
  <c r="X155" i="1"/>
  <c r="Z155" i="1"/>
  <c r="V155" i="1"/>
  <c r="W155" i="1"/>
  <c r="U155" i="1"/>
  <c r="A157" i="1"/>
  <c r="E156" i="1"/>
  <c r="H156" i="1" s="1"/>
  <c r="M156" i="1" s="1"/>
  <c r="A141" i="12"/>
  <c r="Q140" i="12"/>
  <c r="U140" i="12"/>
  <c r="R140" i="12"/>
  <c r="T140" i="12"/>
  <c r="S140" i="12"/>
  <c r="J141" i="12" l="1"/>
  <c r="D141" i="12"/>
  <c r="N141" i="12"/>
  <c r="H141" i="12"/>
  <c r="O141" i="12"/>
  <c r="K141" i="12"/>
  <c r="C141" i="12"/>
  <c r="AB155" i="1"/>
  <c r="A158" i="1"/>
  <c r="E157" i="1"/>
  <c r="H157" i="1" s="1"/>
  <c r="M157" i="1" s="1"/>
  <c r="Z156" i="1"/>
  <c r="N156" i="1"/>
  <c r="Y156" i="1"/>
  <c r="X156" i="1"/>
  <c r="V156" i="1"/>
  <c r="U156" i="1"/>
  <c r="W156" i="1"/>
  <c r="A142" i="12"/>
  <c r="S141" i="12"/>
  <c r="T141" i="12"/>
  <c r="R141" i="12"/>
  <c r="U141" i="12"/>
  <c r="Q141" i="12"/>
  <c r="C142" i="12" l="1"/>
  <c r="D142" i="12"/>
  <c r="K142" i="12"/>
  <c r="O142" i="12"/>
  <c r="H142" i="12"/>
  <c r="N142" i="12"/>
  <c r="J142" i="12"/>
  <c r="AB156" i="1"/>
  <c r="Z157" i="1"/>
  <c r="AB157" i="1" s="1"/>
  <c r="X157" i="1"/>
  <c r="N157" i="1"/>
  <c r="Y157" i="1"/>
  <c r="W157" i="1"/>
  <c r="V157" i="1"/>
  <c r="U157" i="1"/>
  <c r="E158" i="1"/>
  <c r="H158" i="1" s="1"/>
  <c r="M158" i="1" s="1"/>
  <c r="A159" i="1"/>
  <c r="A143" i="12"/>
  <c r="U142" i="12"/>
  <c r="Q142" i="12"/>
  <c r="T142" i="12"/>
  <c r="S142" i="12"/>
  <c r="R142" i="12"/>
  <c r="K143" i="12" l="1"/>
  <c r="D143" i="12"/>
  <c r="N143" i="12"/>
  <c r="O143" i="12"/>
  <c r="H143" i="12"/>
  <c r="J143" i="12"/>
  <c r="C143" i="12"/>
  <c r="A160" i="1"/>
  <c r="E159" i="1"/>
  <c r="H159" i="1" s="1"/>
  <c r="M159" i="1" s="1"/>
  <c r="N158" i="1"/>
  <c r="Y158" i="1"/>
  <c r="Z158" i="1"/>
  <c r="AB158" i="1" s="1"/>
  <c r="X158" i="1"/>
  <c r="V158" i="1"/>
  <c r="U158" i="1"/>
  <c r="W158" i="1"/>
  <c r="A144" i="12"/>
  <c r="S143" i="12"/>
  <c r="T143" i="12"/>
  <c r="R143" i="12"/>
  <c r="U143" i="12"/>
  <c r="Q143" i="12"/>
  <c r="H144" i="12" l="1"/>
  <c r="J144" i="12"/>
  <c r="N144" i="12"/>
  <c r="O144" i="12"/>
  <c r="D144" i="12"/>
  <c r="C144" i="12"/>
  <c r="K144" i="12"/>
  <c r="N159" i="1"/>
  <c r="Y159" i="1"/>
  <c r="X159" i="1"/>
  <c r="Z159" i="1"/>
  <c r="AB159" i="1" s="1"/>
  <c r="V159" i="1"/>
  <c r="W159" i="1"/>
  <c r="U159" i="1"/>
  <c r="A161" i="1"/>
  <c r="E160" i="1"/>
  <c r="H160" i="1" s="1"/>
  <c r="M160" i="1" s="1"/>
  <c r="A145" i="12"/>
  <c r="Q144" i="12"/>
  <c r="U144" i="12"/>
  <c r="R144" i="12"/>
  <c r="T144" i="12"/>
  <c r="S144" i="12"/>
  <c r="N145" i="12" l="1"/>
  <c r="H145" i="12"/>
  <c r="D145" i="12"/>
  <c r="K145" i="12"/>
  <c r="J145" i="12"/>
  <c r="C145" i="12"/>
  <c r="O145" i="12"/>
  <c r="A162" i="1"/>
  <c r="E161" i="1"/>
  <c r="H161" i="1" s="1"/>
  <c r="M161" i="1" s="1"/>
  <c r="N160" i="1"/>
  <c r="X160" i="1"/>
  <c r="Y160" i="1"/>
  <c r="Z160" i="1"/>
  <c r="AB160" i="1" s="1"/>
  <c r="U160" i="1"/>
  <c r="V160" i="1"/>
  <c r="W160" i="1"/>
  <c r="A146" i="12"/>
  <c r="S145" i="12"/>
  <c r="T145" i="12"/>
  <c r="R145" i="12"/>
  <c r="U145" i="12"/>
  <c r="Q145" i="12"/>
  <c r="K146" i="12" l="1"/>
  <c r="O146" i="12"/>
  <c r="C146" i="12"/>
  <c r="J146" i="12"/>
  <c r="N146" i="12"/>
  <c r="D146" i="12"/>
  <c r="H146" i="12"/>
  <c r="X161" i="1"/>
  <c r="N161" i="1"/>
  <c r="Z161" i="1"/>
  <c r="AB161" i="1" s="1"/>
  <c r="Y161" i="1"/>
  <c r="V161" i="1"/>
  <c r="W161" i="1"/>
  <c r="U161" i="1"/>
  <c r="E162" i="1"/>
  <c r="H162" i="1" s="1"/>
  <c r="M162" i="1" s="1"/>
  <c r="A163" i="1"/>
  <c r="A147" i="12"/>
  <c r="U146" i="12"/>
  <c r="Q146" i="12"/>
  <c r="T146" i="12"/>
  <c r="S146" i="12"/>
  <c r="R146" i="12"/>
  <c r="J147" i="12" l="1"/>
  <c r="H147" i="12"/>
  <c r="D147" i="12"/>
  <c r="K147" i="12"/>
  <c r="O147" i="12"/>
  <c r="N147" i="12"/>
  <c r="C147" i="12"/>
  <c r="A164" i="1"/>
  <c r="E163" i="1"/>
  <c r="H163" i="1" s="1"/>
  <c r="M163" i="1" s="1"/>
  <c r="Z162" i="1"/>
  <c r="AB162" i="1" s="1"/>
  <c r="N162" i="1"/>
  <c r="Y162" i="1"/>
  <c r="X162" i="1"/>
  <c r="V162" i="1"/>
  <c r="W162" i="1"/>
  <c r="U162" i="1"/>
  <c r="A148" i="12"/>
  <c r="S147" i="12"/>
  <c r="T147" i="12"/>
  <c r="R147" i="12"/>
  <c r="U147" i="12"/>
  <c r="Q147" i="12"/>
  <c r="C148" i="12" l="1"/>
  <c r="K148" i="12"/>
  <c r="N148" i="12"/>
  <c r="H148" i="12"/>
  <c r="J148" i="12"/>
  <c r="O148" i="12"/>
  <c r="D148" i="12"/>
  <c r="N163" i="1"/>
  <c r="X163" i="1"/>
  <c r="Z163" i="1"/>
  <c r="AB163" i="1" s="1"/>
  <c r="Y163" i="1"/>
  <c r="U163" i="1"/>
  <c r="V163" i="1"/>
  <c r="W163" i="1"/>
  <c r="E164" i="1"/>
  <c r="H164" i="1" s="1"/>
  <c r="M164" i="1" s="1"/>
  <c r="A165" i="1"/>
  <c r="A149" i="12"/>
  <c r="Q148" i="12"/>
  <c r="U148" i="12"/>
  <c r="R148" i="12"/>
  <c r="T148" i="12"/>
  <c r="S148" i="12"/>
  <c r="J149" i="12" l="1"/>
  <c r="C149" i="12"/>
  <c r="D149" i="12"/>
  <c r="N149" i="12"/>
  <c r="O149" i="12"/>
  <c r="K149" i="12"/>
  <c r="H149" i="12"/>
  <c r="Z164" i="1"/>
  <c r="AB164" i="1" s="1"/>
  <c r="N164" i="1"/>
  <c r="Y164" i="1"/>
  <c r="X164" i="1"/>
  <c r="V164" i="1"/>
  <c r="U164" i="1"/>
  <c r="W164" i="1"/>
  <c r="E165" i="1"/>
  <c r="H165" i="1" s="1"/>
  <c r="M165" i="1" s="1"/>
  <c r="A166" i="1"/>
  <c r="A150" i="12"/>
  <c r="S149" i="12"/>
  <c r="T149" i="12"/>
  <c r="R149" i="12"/>
  <c r="U149" i="12"/>
  <c r="Q149" i="12"/>
  <c r="C150" i="12" l="1"/>
  <c r="K150" i="12"/>
  <c r="J150" i="12"/>
  <c r="O150" i="12"/>
  <c r="D150" i="12"/>
  <c r="N150" i="12"/>
  <c r="H150" i="12"/>
  <c r="Z165" i="1"/>
  <c r="AB165" i="1" s="1"/>
  <c r="X165" i="1"/>
  <c r="N165" i="1"/>
  <c r="Y165" i="1"/>
  <c r="U165" i="1"/>
  <c r="W165" i="1"/>
  <c r="V165" i="1"/>
  <c r="E166" i="1"/>
  <c r="H166" i="1" s="1"/>
  <c r="M166" i="1" s="1"/>
  <c r="A167" i="1"/>
  <c r="A151" i="12"/>
  <c r="U150" i="12"/>
  <c r="Q150" i="12"/>
  <c r="T150" i="12"/>
  <c r="R150" i="12"/>
  <c r="S150" i="12"/>
  <c r="N151" i="12" l="1"/>
  <c r="D151" i="12"/>
  <c r="J151" i="12"/>
  <c r="H151" i="12"/>
  <c r="C151" i="12"/>
  <c r="O151" i="12"/>
  <c r="K151" i="12"/>
  <c r="Z166" i="1"/>
  <c r="AB166" i="1" s="1"/>
  <c r="N166" i="1"/>
  <c r="Y166" i="1"/>
  <c r="X166" i="1"/>
  <c r="V166" i="1"/>
  <c r="U166" i="1"/>
  <c r="W166" i="1"/>
  <c r="A168" i="1"/>
  <c r="E167" i="1"/>
  <c r="H167" i="1" s="1"/>
  <c r="M167" i="1" s="1"/>
  <c r="A152" i="12"/>
  <c r="S151" i="12"/>
  <c r="T151" i="12"/>
  <c r="R151" i="12"/>
  <c r="U151" i="12"/>
  <c r="Q151" i="12"/>
  <c r="C152" i="12" l="1"/>
  <c r="N152" i="12"/>
  <c r="D152" i="12"/>
  <c r="K152" i="12"/>
  <c r="O152" i="12"/>
  <c r="H152" i="12"/>
  <c r="J152" i="12"/>
  <c r="N167" i="1"/>
  <c r="Z167" i="1"/>
  <c r="AB167" i="1" s="1"/>
  <c r="Y167" i="1"/>
  <c r="X167" i="1"/>
  <c r="V167" i="1"/>
  <c r="U167" i="1"/>
  <c r="W167" i="1"/>
  <c r="A169" i="1"/>
  <c r="E168" i="1"/>
  <c r="H168" i="1" s="1"/>
  <c r="M168" i="1" s="1"/>
  <c r="A153" i="12"/>
  <c r="Q152" i="12"/>
  <c r="U152" i="12"/>
  <c r="R152" i="12"/>
  <c r="S152" i="12"/>
  <c r="T152" i="12"/>
  <c r="O153" i="12" l="1"/>
  <c r="H153" i="12"/>
  <c r="N153" i="12"/>
  <c r="C153" i="12"/>
  <c r="J153" i="12"/>
  <c r="K153" i="12"/>
  <c r="D153" i="12"/>
  <c r="E169" i="1"/>
  <c r="H169" i="1" s="1"/>
  <c r="M169" i="1" s="1"/>
  <c r="A170" i="1"/>
  <c r="N168" i="1"/>
  <c r="Z168" i="1"/>
  <c r="AB168" i="1" s="1"/>
  <c r="Y168" i="1"/>
  <c r="X168" i="1"/>
  <c r="W168" i="1"/>
  <c r="V168" i="1"/>
  <c r="U168" i="1"/>
  <c r="A154" i="12"/>
  <c r="S153" i="12"/>
  <c r="T153" i="12"/>
  <c r="R153" i="12"/>
  <c r="U153" i="12"/>
  <c r="Q153" i="12"/>
  <c r="K154" i="12" l="1"/>
  <c r="C154" i="12"/>
  <c r="H154" i="12"/>
  <c r="O154" i="12"/>
  <c r="J154" i="12"/>
  <c r="D154" i="12"/>
  <c r="N154" i="12"/>
  <c r="E170" i="1"/>
  <c r="H170" i="1" s="1"/>
  <c r="M170" i="1" s="1"/>
  <c r="A171" i="1"/>
  <c r="X169" i="1"/>
  <c r="N169" i="1"/>
  <c r="Y169" i="1"/>
  <c r="Z169" i="1"/>
  <c r="AB169" i="1" s="1"/>
  <c r="V169" i="1"/>
  <c r="U169" i="1"/>
  <c r="W169" i="1"/>
  <c r="A155" i="12"/>
  <c r="U154" i="12"/>
  <c r="Q154" i="12"/>
  <c r="T154" i="12"/>
  <c r="S154" i="12"/>
  <c r="R154" i="12"/>
  <c r="C155" i="12" l="1"/>
  <c r="O155" i="12"/>
  <c r="J155" i="12"/>
  <c r="N155" i="12"/>
  <c r="H155" i="12"/>
  <c r="K155" i="12"/>
  <c r="D155" i="12"/>
  <c r="A172" i="1"/>
  <c r="E171" i="1"/>
  <c r="H171" i="1" s="1"/>
  <c r="M171" i="1" s="1"/>
  <c r="Z170" i="1"/>
  <c r="AB170" i="1" s="1"/>
  <c r="N170" i="1"/>
  <c r="Y170" i="1"/>
  <c r="X170" i="1"/>
  <c r="U170" i="1"/>
  <c r="V170" i="1"/>
  <c r="W170" i="1"/>
  <c r="A156" i="12"/>
  <c r="S155" i="12"/>
  <c r="T155" i="12"/>
  <c r="R155" i="12"/>
  <c r="U155" i="12"/>
  <c r="Q155" i="12"/>
  <c r="C156" i="12" l="1"/>
  <c r="K156" i="12"/>
  <c r="O156" i="12"/>
  <c r="J156" i="12"/>
  <c r="N156" i="12"/>
  <c r="D156" i="12"/>
  <c r="H156" i="12"/>
  <c r="Z171" i="1"/>
  <c r="AB171" i="1" s="1"/>
  <c r="X171" i="1"/>
  <c r="N171" i="1"/>
  <c r="Y171" i="1"/>
  <c r="W171" i="1"/>
  <c r="U171" i="1"/>
  <c r="V171" i="1"/>
  <c r="E172" i="1"/>
  <c r="H172" i="1" s="1"/>
  <c r="M172" i="1" s="1"/>
  <c r="A173" i="1"/>
  <c r="A157" i="12"/>
  <c r="Q156" i="12"/>
  <c r="U156" i="12"/>
  <c r="R156" i="12"/>
  <c r="T156" i="12"/>
  <c r="S156" i="12"/>
  <c r="J157" i="12" l="1"/>
  <c r="D157" i="12"/>
  <c r="O157" i="12"/>
  <c r="K157" i="12"/>
  <c r="C157" i="12"/>
  <c r="H157" i="12"/>
  <c r="N157" i="12"/>
  <c r="Z172" i="1"/>
  <c r="AB172" i="1" s="1"/>
  <c r="N172" i="1"/>
  <c r="Y172" i="1"/>
  <c r="X172" i="1"/>
  <c r="U172" i="1"/>
  <c r="W172" i="1"/>
  <c r="V172" i="1"/>
  <c r="A174" i="1"/>
  <c r="E173" i="1"/>
  <c r="H173" i="1" s="1"/>
  <c r="M173" i="1" s="1"/>
  <c r="A158" i="12"/>
  <c r="S157" i="12"/>
  <c r="R157" i="12"/>
  <c r="U157" i="12"/>
  <c r="T157" i="12"/>
  <c r="Q157" i="12"/>
  <c r="C158" i="12" l="1"/>
  <c r="K158" i="12"/>
  <c r="D158" i="12"/>
  <c r="N158" i="12"/>
  <c r="O158" i="12"/>
  <c r="J158" i="12"/>
  <c r="H158" i="12"/>
  <c r="Z173" i="1"/>
  <c r="AB173" i="1" s="1"/>
  <c r="N173" i="1"/>
  <c r="Y173" i="1"/>
  <c r="X173" i="1"/>
  <c r="W173" i="1"/>
  <c r="U173" i="1"/>
  <c r="V173" i="1"/>
  <c r="E174" i="1"/>
  <c r="H174" i="1" s="1"/>
  <c r="M174" i="1" s="1"/>
  <c r="A175" i="1"/>
  <c r="A159" i="12"/>
  <c r="U158" i="12"/>
  <c r="T158" i="12"/>
  <c r="Q158" i="12"/>
  <c r="S158" i="12"/>
  <c r="R158" i="12"/>
  <c r="H159" i="12" l="1"/>
  <c r="D159" i="12"/>
  <c r="C159" i="12"/>
  <c r="J159" i="12"/>
  <c r="N159" i="12"/>
  <c r="K159" i="12"/>
  <c r="O159" i="12"/>
  <c r="A176" i="1"/>
  <c r="E175" i="1"/>
  <c r="H175" i="1" s="1"/>
  <c r="M175" i="1" s="1"/>
  <c r="Z174" i="1"/>
  <c r="AB174" i="1" s="1"/>
  <c r="X174" i="1"/>
  <c r="Y174" i="1"/>
  <c r="N174" i="1"/>
  <c r="V174" i="1"/>
  <c r="W174" i="1"/>
  <c r="U174" i="1"/>
  <c r="A160" i="12"/>
  <c r="S159" i="12"/>
  <c r="U159" i="12"/>
  <c r="T159" i="12"/>
  <c r="R159" i="12"/>
  <c r="Q159" i="12"/>
  <c r="O160" i="12" l="1"/>
  <c r="N160" i="12"/>
  <c r="D160" i="12"/>
  <c r="H160" i="12"/>
  <c r="J160" i="12"/>
  <c r="C160" i="12"/>
  <c r="K160" i="12"/>
  <c r="N175" i="1"/>
  <c r="X175" i="1"/>
  <c r="Z175" i="1"/>
  <c r="AB175" i="1" s="1"/>
  <c r="Y175" i="1"/>
  <c r="V175" i="1"/>
  <c r="W175" i="1"/>
  <c r="U175" i="1"/>
  <c r="E176" i="1"/>
  <c r="H176" i="1" s="1"/>
  <c r="M176" i="1" s="1"/>
  <c r="A177" i="1"/>
  <c r="A161" i="12"/>
  <c r="Q160" i="12"/>
  <c r="U160" i="12"/>
  <c r="R160" i="12"/>
  <c r="S160" i="12"/>
  <c r="T160" i="12"/>
  <c r="N161" i="12" l="1"/>
  <c r="H161" i="12"/>
  <c r="J161" i="12"/>
  <c r="C161" i="12"/>
  <c r="K161" i="12"/>
  <c r="O161" i="12"/>
  <c r="D161" i="12"/>
  <c r="A178" i="1"/>
  <c r="E177" i="1"/>
  <c r="H177" i="1" s="1"/>
  <c r="M177" i="1" s="1"/>
  <c r="N176" i="1"/>
  <c r="Z176" i="1"/>
  <c r="AB176" i="1" s="1"/>
  <c r="Y176" i="1"/>
  <c r="X176" i="1"/>
  <c r="W176" i="1"/>
  <c r="V176" i="1"/>
  <c r="U176" i="1"/>
  <c r="A162" i="12"/>
  <c r="S161" i="12"/>
  <c r="R161" i="12"/>
  <c r="Q161" i="12"/>
  <c r="U161" i="12"/>
  <c r="T161" i="12"/>
  <c r="O162" i="12" l="1"/>
  <c r="D162" i="12"/>
  <c r="C162" i="12"/>
  <c r="N162" i="12"/>
  <c r="H162" i="12"/>
  <c r="J162" i="12"/>
  <c r="K162" i="12"/>
  <c r="X177" i="1"/>
  <c r="N177" i="1"/>
  <c r="Z177" i="1"/>
  <c r="AB177" i="1" s="1"/>
  <c r="Y177" i="1"/>
  <c r="V177" i="1"/>
  <c r="W177" i="1"/>
  <c r="U177" i="1"/>
  <c r="E178" i="1"/>
  <c r="H178" i="1" s="1"/>
  <c r="M178" i="1" s="1"/>
  <c r="A179" i="1"/>
  <c r="A163" i="12"/>
  <c r="U162" i="12"/>
  <c r="T162" i="12"/>
  <c r="Q162" i="12"/>
  <c r="S162" i="12"/>
  <c r="R162" i="12"/>
  <c r="H163" i="12" l="1"/>
  <c r="J163" i="12"/>
  <c r="C163" i="12"/>
  <c r="N163" i="12"/>
  <c r="O163" i="12"/>
  <c r="K163" i="12"/>
  <c r="D163" i="12"/>
  <c r="A180" i="1"/>
  <c r="E179" i="1"/>
  <c r="H179" i="1" s="1"/>
  <c r="M179" i="1" s="1"/>
  <c r="Z178" i="1"/>
  <c r="AB178" i="1" s="1"/>
  <c r="Y178" i="1"/>
  <c r="N178" i="1"/>
  <c r="X178" i="1"/>
  <c r="W178" i="1"/>
  <c r="U178" i="1"/>
  <c r="V178" i="1"/>
  <c r="A164" i="12"/>
  <c r="S163" i="12"/>
  <c r="Q163" i="12"/>
  <c r="R163" i="12"/>
  <c r="U163" i="12"/>
  <c r="T163" i="12"/>
  <c r="D164" i="12" l="1"/>
  <c r="N164" i="12"/>
  <c r="C164" i="12"/>
  <c r="O164" i="12"/>
  <c r="K164" i="12"/>
  <c r="J164" i="12"/>
  <c r="H164" i="12"/>
  <c r="Z179" i="1"/>
  <c r="AB179" i="1" s="1"/>
  <c r="N179" i="1"/>
  <c r="X179" i="1"/>
  <c r="Y179" i="1"/>
  <c r="V179" i="1"/>
  <c r="U179" i="1"/>
  <c r="W179" i="1"/>
  <c r="E180" i="1"/>
  <c r="H180" i="1" s="1"/>
  <c r="M180" i="1" s="1"/>
  <c r="A181" i="1"/>
  <c r="A165" i="12"/>
  <c r="Q164" i="12"/>
  <c r="U164" i="12"/>
  <c r="T164" i="12"/>
  <c r="S164" i="12"/>
  <c r="R164" i="12"/>
  <c r="D165" i="12" l="1"/>
  <c r="K165" i="12"/>
  <c r="J165" i="12"/>
  <c r="O165" i="12"/>
  <c r="C165" i="12"/>
  <c r="H165" i="12"/>
  <c r="N165" i="12"/>
  <c r="Z180" i="1"/>
  <c r="AB180" i="1" s="1"/>
  <c r="N180" i="1"/>
  <c r="X180" i="1"/>
  <c r="Y180" i="1"/>
  <c r="W180" i="1"/>
  <c r="V180" i="1"/>
  <c r="U180" i="1"/>
  <c r="A182" i="1"/>
  <c r="E181" i="1"/>
  <c r="H181" i="1" s="1"/>
  <c r="M181" i="1" s="1"/>
  <c r="A166" i="12"/>
  <c r="S165" i="12"/>
  <c r="R165" i="12"/>
  <c r="Q165" i="12"/>
  <c r="T165" i="12"/>
  <c r="U165" i="12"/>
  <c r="K166" i="12" l="1"/>
  <c r="C166" i="12"/>
  <c r="N166" i="12"/>
  <c r="O166" i="12"/>
  <c r="H166" i="12"/>
  <c r="J166" i="12"/>
  <c r="D166" i="12"/>
  <c r="E182" i="1"/>
  <c r="H182" i="1" s="1"/>
  <c r="M182" i="1" s="1"/>
  <c r="A183" i="1"/>
  <c r="Z181" i="1"/>
  <c r="AB181" i="1" s="1"/>
  <c r="N181" i="1"/>
  <c r="Y181" i="1"/>
  <c r="X181" i="1"/>
  <c r="W181" i="1"/>
  <c r="V181" i="1"/>
  <c r="U181" i="1"/>
  <c r="A167" i="12"/>
  <c r="U166" i="12"/>
  <c r="T166" i="12"/>
  <c r="Q166" i="12"/>
  <c r="S166" i="12"/>
  <c r="R166" i="12"/>
  <c r="D167" i="12" l="1"/>
  <c r="H167" i="12"/>
  <c r="C167" i="12"/>
  <c r="K167" i="12"/>
  <c r="J167" i="12"/>
  <c r="N167" i="12"/>
  <c r="O167" i="12"/>
  <c r="A184" i="1"/>
  <c r="E183" i="1"/>
  <c r="H183" i="1" s="1"/>
  <c r="M183" i="1" s="1"/>
  <c r="X182" i="1"/>
  <c r="N182" i="1"/>
  <c r="Z182" i="1"/>
  <c r="AB182" i="1" s="1"/>
  <c r="Y182" i="1"/>
  <c r="W182" i="1"/>
  <c r="U182" i="1"/>
  <c r="V182" i="1"/>
  <c r="A168" i="12"/>
  <c r="U167" i="12"/>
  <c r="S167" i="12"/>
  <c r="T167" i="12"/>
  <c r="R167" i="12"/>
  <c r="Q167" i="12"/>
  <c r="N168" i="12" l="1"/>
  <c r="C168" i="12"/>
  <c r="K168" i="12"/>
  <c r="H168" i="12"/>
  <c r="O168" i="12"/>
  <c r="J168" i="12"/>
  <c r="D168" i="12"/>
  <c r="N183" i="1"/>
  <c r="Y183" i="1"/>
  <c r="Z183" i="1"/>
  <c r="AB183" i="1" s="1"/>
  <c r="X183" i="1"/>
  <c r="U183" i="1"/>
  <c r="W183" i="1"/>
  <c r="V183" i="1"/>
  <c r="E184" i="1"/>
  <c r="H184" i="1" s="1"/>
  <c r="M184" i="1" s="1"/>
  <c r="A185" i="1"/>
  <c r="A169" i="12"/>
  <c r="Q168" i="12"/>
  <c r="U168" i="12"/>
  <c r="R168" i="12"/>
  <c r="S168" i="12"/>
  <c r="T168" i="12"/>
  <c r="N169" i="12" l="1"/>
  <c r="O169" i="12"/>
  <c r="C169" i="12"/>
  <c r="J169" i="12"/>
  <c r="K169" i="12"/>
  <c r="H169" i="12"/>
  <c r="D169" i="12"/>
  <c r="N184" i="1"/>
  <c r="Z184" i="1"/>
  <c r="AB184" i="1" s="1"/>
  <c r="Y184" i="1"/>
  <c r="X184" i="1"/>
  <c r="U184" i="1"/>
  <c r="V184" i="1"/>
  <c r="W184" i="1"/>
  <c r="A186" i="1"/>
  <c r="E185" i="1"/>
  <c r="H185" i="1" s="1"/>
  <c r="M185" i="1" s="1"/>
  <c r="A170" i="12"/>
  <c r="S169" i="12"/>
  <c r="R169" i="12"/>
  <c r="Q169" i="12"/>
  <c r="U169" i="12"/>
  <c r="T169" i="12"/>
  <c r="H170" i="12" l="1"/>
  <c r="C170" i="12"/>
  <c r="K170" i="12"/>
  <c r="J170" i="12"/>
  <c r="N170" i="12"/>
  <c r="D170" i="12"/>
  <c r="O170" i="12"/>
  <c r="X185" i="1"/>
  <c r="Z185" i="1"/>
  <c r="AB185" i="1" s="1"/>
  <c r="N185" i="1"/>
  <c r="Y185" i="1"/>
  <c r="V185" i="1"/>
  <c r="U185" i="1"/>
  <c r="W185" i="1"/>
  <c r="E186" i="1"/>
  <c r="H186" i="1" s="1"/>
  <c r="M186" i="1" s="1"/>
  <c r="A187" i="1"/>
  <c r="A171" i="12"/>
  <c r="U170" i="12"/>
  <c r="T170" i="12"/>
  <c r="S170" i="12"/>
  <c r="Q170" i="12"/>
  <c r="R170" i="12"/>
  <c r="D171" i="12" l="1"/>
  <c r="O171" i="12"/>
  <c r="J171" i="12"/>
  <c r="C171" i="12"/>
  <c r="K171" i="12"/>
  <c r="H171" i="12"/>
  <c r="N171" i="12"/>
  <c r="Z186" i="1"/>
  <c r="AB186" i="1" s="1"/>
  <c r="N186" i="1"/>
  <c r="Y186" i="1"/>
  <c r="X186" i="1"/>
  <c r="U186" i="1"/>
  <c r="W186" i="1"/>
  <c r="V186" i="1"/>
  <c r="E187" i="1"/>
  <c r="H187" i="1" s="1"/>
  <c r="M187" i="1" s="1"/>
  <c r="A188" i="1"/>
  <c r="A172" i="12"/>
  <c r="U171" i="12"/>
  <c r="S171" i="12"/>
  <c r="R171" i="12"/>
  <c r="Q171" i="12"/>
  <c r="T171" i="12"/>
  <c r="O172" i="12" l="1"/>
  <c r="D172" i="12"/>
  <c r="N172" i="12"/>
  <c r="H172" i="12"/>
  <c r="C172" i="12"/>
  <c r="J172" i="12"/>
  <c r="K172" i="12"/>
  <c r="Z187" i="1"/>
  <c r="AB187" i="1" s="1"/>
  <c r="X187" i="1"/>
  <c r="Y187" i="1"/>
  <c r="N187" i="1"/>
  <c r="V187" i="1"/>
  <c r="U187" i="1"/>
  <c r="W187" i="1"/>
  <c r="A189" i="1"/>
  <c r="E188" i="1"/>
  <c r="H188" i="1" s="1"/>
  <c r="M188" i="1" s="1"/>
  <c r="A173" i="12"/>
  <c r="Q172" i="12"/>
  <c r="U172" i="12"/>
  <c r="R172" i="12"/>
  <c r="T172" i="12"/>
  <c r="S172" i="12"/>
  <c r="C173" i="12" l="1"/>
  <c r="K173" i="12"/>
  <c r="J173" i="12"/>
  <c r="N173" i="12"/>
  <c r="D173" i="12"/>
  <c r="H173" i="12"/>
  <c r="O173" i="12"/>
  <c r="A190" i="1"/>
  <c r="E189" i="1"/>
  <c r="H189" i="1" s="1"/>
  <c r="M189" i="1" s="1"/>
  <c r="Z188" i="1"/>
  <c r="AB188" i="1" s="1"/>
  <c r="N188" i="1"/>
  <c r="Y188" i="1"/>
  <c r="X188" i="1"/>
  <c r="W188" i="1"/>
  <c r="U188" i="1"/>
  <c r="V188" i="1"/>
  <c r="A174" i="12"/>
  <c r="S173" i="12"/>
  <c r="R173" i="12"/>
  <c r="Q173" i="12"/>
  <c r="U173" i="12"/>
  <c r="T173" i="12"/>
  <c r="D174" i="12" l="1"/>
  <c r="N174" i="12"/>
  <c r="C174" i="12"/>
  <c r="K174" i="12"/>
  <c r="O174" i="12"/>
  <c r="J174" i="12"/>
  <c r="H174" i="12"/>
  <c r="Z189" i="1"/>
  <c r="AB189" i="1" s="1"/>
  <c r="N189" i="1"/>
  <c r="X189" i="1"/>
  <c r="Y189" i="1"/>
  <c r="V189" i="1"/>
  <c r="U189" i="1"/>
  <c r="W189" i="1"/>
  <c r="A191" i="1"/>
  <c r="E190" i="1"/>
  <c r="H190" i="1" s="1"/>
  <c r="M190" i="1" s="1"/>
  <c r="A175" i="12"/>
  <c r="U174" i="12"/>
  <c r="T174" i="12"/>
  <c r="S174" i="12"/>
  <c r="Q174" i="12"/>
  <c r="R174" i="12"/>
  <c r="K175" i="12" l="1"/>
  <c r="J175" i="12"/>
  <c r="H175" i="12"/>
  <c r="D175" i="12"/>
  <c r="N175" i="12"/>
  <c r="O175" i="12"/>
  <c r="C175" i="12"/>
  <c r="Z190" i="1"/>
  <c r="AB190" i="1" s="1"/>
  <c r="N190" i="1"/>
  <c r="Y190" i="1"/>
  <c r="X190" i="1"/>
  <c r="W190" i="1"/>
  <c r="U190" i="1"/>
  <c r="V190" i="1"/>
  <c r="A192" i="1"/>
  <c r="E191" i="1"/>
  <c r="H191" i="1" s="1"/>
  <c r="M191" i="1" s="1"/>
  <c r="A176" i="12"/>
  <c r="U175" i="12"/>
  <c r="S175" i="12"/>
  <c r="Q175" i="12"/>
  <c r="R175" i="12"/>
  <c r="T175" i="12"/>
  <c r="N176" i="12" l="1"/>
  <c r="K176" i="12"/>
  <c r="O176" i="12"/>
  <c r="J176" i="12"/>
  <c r="D176" i="12"/>
  <c r="C176" i="12"/>
  <c r="H176" i="12"/>
  <c r="N191" i="1"/>
  <c r="Y191" i="1"/>
  <c r="Z191" i="1"/>
  <c r="AB191" i="1" s="1"/>
  <c r="X191" i="1"/>
  <c r="U191" i="1"/>
  <c r="W191" i="1"/>
  <c r="V191" i="1"/>
  <c r="A193" i="1"/>
  <c r="E192" i="1"/>
  <c r="H192" i="1" s="1"/>
  <c r="M192" i="1" s="1"/>
  <c r="A177" i="12"/>
  <c r="Q176" i="12"/>
  <c r="U176" i="12"/>
  <c r="T176" i="12"/>
  <c r="S176" i="12"/>
  <c r="R176" i="12"/>
  <c r="O177" i="12" l="1"/>
  <c r="J177" i="12"/>
  <c r="N177" i="12"/>
  <c r="D177" i="12"/>
  <c r="C177" i="12"/>
  <c r="K177" i="12"/>
  <c r="H177" i="12"/>
  <c r="A194" i="1"/>
  <c r="E193" i="1"/>
  <c r="H193" i="1" s="1"/>
  <c r="M193" i="1" s="1"/>
  <c r="N192" i="1"/>
  <c r="X192" i="1"/>
  <c r="Z192" i="1"/>
  <c r="AB192" i="1" s="1"/>
  <c r="Y192" i="1"/>
  <c r="V192" i="1"/>
  <c r="W192" i="1"/>
  <c r="U192" i="1"/>
  <c r="A178" i="12"/>
  <c r="S177" i="12"/>
  <c r="R177" i="12"/>
  <c r="Q177" i="12"/>
  <c r="U177" i="12"/>
  <c r="T177" i="12"/>
  <c r="K178" i="12" l="1"/>
  <c r="H178" i="12"/>
  <c r="C178" i="12"/>
  <c r="J178" i="12"/>
  <c r="D178" i="12"/>
  <c r="O178" i="12"/>
  <c r="N178" i="12"/>
  <c r="X193" i="1"/>
  <c r="N193" i="1"/>
  <c r="Y193" i="1"/>
  <c r="Z193" i="1"/>
  <c r="AB193" i="1" s="1"/>
  <c r="W193" i="1"/>
  <c r="V193" i="1"/>
  <c r="U193" i="1"/>
  <c r="E194" i="1"/>
  <c r="H194" i="1" s="1"/>
  <c r="M194" i="1" s="1"/>
  <c r="A195" i="1"/>
  <c r="A179" i="12"/>
  <c r="U178" i="12"/>
  <c r="T178" i="12"/>
  <c r="S178" i="12"/>
  <c r="Q178" i="12"/>
  <c r="R178" i="12"/>
  <c r="D179" i="12" l="1"/>
  <c r="K179" i="12"/>
  <c r="C179" i="12"/>
  <c r="N179" i="12"/>
  <c r="H179" i="12"/>
  <c r="O179" i="12"/>
  <c r="J179" i="12"/>
  <c r="A196" i="1"/>
  <c r="E195" i="1"/>
  <c r="H195" i="1" s="1"/>
  <c r="M195" i="1" s="1"/>
  <c r="Z194" i="1"/>
  <c r="AB194" i="1" s="1"/>
  <c r="N194" i="1"/>
  <c r="Y194" i="1"/>
  <c r="X194" i="1"/>
  <c r="W194" i="1"/>
  <c r="V194" i="1"/>
  <c r="U194" i="1"/>
  <c r="A180" i="12"/>
  <c r="U179" i="12"/>
  <c r="S179" i="12"/>
  <c r="Q179" i="12"/>
  <c r="T179" i="12"/>
  <c r="R179" i="12"/>
  <c r="J180" i="12" l="1"/>
  <c r="N180" i="12"/>
  <c r="D180" i="12"/>
  <c r="O180" i="12"/>
  <c r="H180" i="12"/>
  <c r="C180" i="12"/>
  <c r="K180" i="12"/>
  <c r="Y195" i="1"/>
  <c r="X195" i="1"/>
  <c r="N195" i="1"/>
  <c r="Z195" i="1"/>
  <c r="AB195" i="1" s="1"/>
  <c r="V195" i="1"/>
  <c r="W195" i="1"/>
  <c r="U195" i="1"/>
  <c r="E196" i="1"/>
  <c r="H196" i="1" s="1"/>
  <c r="M196" i="1" s="1"/>
  <c r="A197" i="1"/>
  <c r="A181" i="12"/>
  <c r="Q180" i="12"/>
  <c r="U180" i="12"/>
  <c r="R180" i="12"/>
  <c r="T180" i="12"/>
  <c r="S180" i="12"/>
  <c r="N181" i="12" l="1"/>
  <c r="C181" i="12"/>
  <c r="K181" i="12"/>
  <c r="H181" i="12"/>
  <c r="D181" i="12"/>
  <c r="O181" i="12"/>
  <c r="J181" i="12"/>
  <c r="A198" i="1"/>
  <c r="E197" i="1"/>
  <c r="H197" i="1" s="1"/>
  <c r="M197" i="1" s="1"/>
  <c r="Z196" i="1"/>
  <c r="AB196" i="1" s="1"/>
  <c r="N196" i="1"/>
  <c r="Y196" i="1"/>
  <c r="X196" i="1"/>
  <c r="W196" i="1"/>
  <c r="V196" i="1"/>
  <c r="U196" i="1"/>
  <c r="A182" i="12"/>
  <c r="S181" i="12"/>
  <c r="R181" i="12"/>
  <c r="Q181" i="12"/>
  <c r="U181" i="12"/>
  <c r="T181" i="12"/>
  <c r="K182" i="12" l="1"/>
  <c r="O182" i="12"/>
  <c r="D182" i="12"/>
  <c r="N182" i="12"/>
  <c r="C182" i="12"/>
  <c r="H182" i="12"/>
  <c r="J182" i="12"/>
  <c r="Z197" i="1"/>
  <c r="AB197" i="1" s="1"/>
  <c r="N197" i="1"/>
  <c r="Y197" i="1"/>
  <c r="X197" i="1"/>
  <c r="V197" i="1"/>
  <c r="W197" i="1"/>
  <c r="U197" i="1"/>
  <c r="E198" i="1"/>
  <c r="H198" i="1" s="1"/>
  <c r="M198" i="1" s="1"/>
  <c r="A199" i="1"/>
  <c r="A183" i="12"/>
  <c r="U182" i="12"/>
  <c r="T182" i="12"/>
  <c r="S182" i="12"/>
  <c r="Q182" i="12"/>
  <c r="R182" i="12"/>
  <c r="N183" i="12" l="1"/>
  <c r="O183" i="12"/>
  <c r="H183" i="12"/>
  <c r="K183" i="12"/>
  <c r="J183" i="12"/>
  <c r="C183" i="12"/>
  <c r="D183" i="12"/>
  <c r="N198" i="1"/>
  <c r="Z198" i="1"/>
  <c r="AB198" i="1" s="1"/>
  <c r="Y198" i="1"/>
  <c r="X198" i="1"/>
  <c r="U198" i="1"/>
  <c r="W198" i="1"/>
  <c r="V198" i="1"/>
  <c r="A200" i="1"/>
  <c r="E199" i="1"/>
  <c r="H199" i="1" s="1"/>
  <c r="M199" i="1" s="1"/>
  <c r="A184" i="12"/>
  <c r="S183" i="12"/>
  <c r="T183" i="12"/>
  <c r="U183" i="12"/>
  <c r="R183" i="12"/>
  <c r="Q183" i="12"/>
  <c r="N184" i="12" l="1"/>
  <c r="H184" i="12"/>
  <c r="D184" i="12"/>
  <c r="J184" i="12"/>
  <c r="C184" i="12"/>
  <c r="K184" i="12"/>
  <c r="O184" i="12"/>
  <c r="N199" i="1"/>
  <c r="Z199" i="1"/>
  <c r="AB199" i="1" s="1"/>
  <c r="X199" i="1"/>
  <c r="Y199" i="1"/>
  <c r="W199" i="1"/>
  <c r="U199" i="1"/>
  <c r="V199" i="1"/>
  <c r="E200" i="1"/>
  <c r="H200" i="1" s="1"/>
  <c r="M200" i="1" s="1"/>
  <c r="A201" i="1"/>
  <c r="A185" i="12"/>
  <c r="U184" i="12"/>
  <c r="R184" i="12"/>
  <c r="Q184" i="12"/>
  <c r="T184" i="12"/>
  <c r="S184" i="12"/>
  <c r="O185" i="12" l="1"/>
  <c r="J185" i="12"/>
  <c r="K185" i="12"/>
  <c r="H185" i="12"/>
  <c r="N185" i="12"/>
  <c r="D185" i="12"/>
  <c r="C185" i="12"/>
  <c r="N200" i="1"/>
  <c r="X200" i="1"/>
  <c r="Y200" i="1"/>
  <c r="Z200" i="1"/>
  <c r="AB200" i="1" s="1"/>
  <c r="V200" i="1"/>
  <c r="U200" i="1"/>
  <c r="W200" i="1"/>
  <c r="E201" i="1"/>
  <c r="H201" i="1" s="1"/>
  <c r="M201" i="1" s="1"/>
  <c r="A202" i="1"/>
  <c r="A186" i="12"/>
  <c r="U185" i="12"/>
  <c r="T185" i="12"/>
  <c r="R185" i="12"/>
  <c r="S185" i="12"/>
  <c r="Q185" i="12"/>
  <c r="H186" i="12" l="1"/>
  <c r="O186" i="12"/>
  <c r="C186" i="12"/>
  <c r="K186" i="12"/>
  <c r="J186" i="12"/>
  <c r="D186" i="12"/>
  <c r="N186" i="12"/>
  <c r="X201" i="1"/>
  <c r="N201" i="1"/>
  <c r="Y201" i="1"/>
  <c r="Z201" i="1"/>
  <c r="AB201" i="1" s="1"/>
  <c r="V201" i="1"/>
  <c r="U201" i="1"/>
  <c r="W201" i="1"/>
  <c r="E202" i="1"/>
  <c r="H202" i="1" s="1"/>
  <c r="M202" i="1" s="1"/>
  <c r="A203" i="1"/>
  <c r="A187" i="12"/>
  <c r="Q186" i="12"/>
  <c r="U186" i="12"/>
  <c r="R186" i="12"/>
  <c r="S186" i="12"/>
  <c r="T186" i="12"/>
  <c r="D187" i="12" l="1"/>
  <c r="K187" i="12"/>
  <c r="O187" i="12"/>
  <c r="J187" i="12"/>
  <c r="N187" i="12"/>
  <c r="C187" i="12"/>
  <c r="H187" i="12"/>
  <c r="Z202" i="1"/>
  <c r="AB202" i="1" s="1"/>
  <c r="N202" i="1"/>
  <c r="Y202" i="1"/>
  <c r="X202" i="1"/>
  <c r="W202" i="1"/>
  <c r="V202" i="1"/>
  <c r="U202" i="1"/>
  <c r="A204" i="1"/>
  <c r="E203" i="1"/>
  <c r="H203" i="1" s="1"/>
  <c r="M203" i="1" s="1"/>
  <c r="A188" i="12"/>
  <c r="S187" i="12"/>
  <c r="T187" i="12"/>
  <c r="R187" i="12"/>
  <c r="Q187" i="12"/>
  <c r="U187" i="12"/>
  <c r="J188" i="12" l="1"/>
  <c r="K188" i="12"/>
  <c r="C188" i="12"/>
  <c r="H188" i="12"/>
  <c r="O188" i="12"/>
  <c r="N188" i="12"/>
  <c r="D188" i="12"/>
  <c r="E204" i="1"/>
  <c r="H204" i="1" s="1"/>
  <c r="M204" i="1" s="1"/>
  <c r="A205" i="1"/>
  <c r="Z203" i="1"/>
  <c r="AB203" i="1" s="1"/>
  <c r="N203" i="1"/>
  <c r="Y203" i="1"/>
  <c r="X203" i="1"/>
  <c r="W203" i="1"/>
  <c r="U203" i="1"/>
  <c r="V203" i="1"/>
  <c r="A189" i="12"/>
  <c r="U188" i="12"/>
  <c r="T188" i="12"/>
  <c r="R188" i="12"/>
  <c r="S188" i="12"/>
  <c r="Q188" i="12"/>
  <c r="C189" i="12" l="1"/>
  <c r="K189" i="12"/>
  <c r="N189" i="12"/>
  <c r="J189" i="12"/>
  <c r="O189" i="12"/>
  <c r="D189" i="12"/>
  <c r="H189" i="12"/>
  <c r="E205" i="1"/>
  <c r="H205" i="1" s="1"/>
  <c r="M205" i="1" s="1"/>
  <c r="A206" i="1"/>
  <c r="Z204" i="1"/>
  <c r="AB204" i="1" s="1"/>
  <c r="N204" i="1"/>
  <c r="Y204" i="1"/>
  <c r="X204" i="1"/>
  <c r="W204" i="1"/>
  <c r="U204" i="1"/>
  <c r="V204" i="1"/>
  <c r="A190" i="12"/>
  <c r="R189" i="12"/>
  <c r="Q189" i="12"/>
  <c r="U189" i="12"/>
  <c r="T189" i="12"/>
  <c r="S189" i="12"/>
  <c r="D190" i="12" l="1"/>
  <c r="O190" i="12"/>
  <c r="H190" i="12"/>
  <c r="J190" i="12"/>
  <c r="N190" i="12"/>
  <c r="C190" i="12"/>
  <c r="K190" i="12"/>
  <c r="A207" i="1"/>
  <c r="E206" i="1"/>
  <c r="H206" i="1" s="1"/>
  <c r="M206" i="1" s="1"/>
  <c r="Z205" i="1"/>
  <c r="AB205" i="1" s="1"/>
  <c r="N205" i="1"/>
  <c r="Y205" i="1"/>
  <c r="X205" i="1"/>
  <c r="V205" i="1"/>
  <c r="W205" i="1"/>
  <c r="U205" i="1"/>
  <c r="A191" i="12"/>
  <c r="Q190" i="12"/>
  <c r="U190" i="12"/>
  <c r="T190" i="12"/>
  <c r="S190" i="12"/>
  <c r="R190" i="12"/>
  <c r="H191" i="12" l="1"/>
  <c r="J191" i="12"/>
  <c r="C191" i="12"/>
  <c r="N191" i="12"/>
  <c r="K191" i="12"/>
  <c r="D191" i="12"/>
  <c r="O191" i="12"/>
  <c r="N206" i="1"/>
  <c r="X206" i="1"/>
  <c r="Z206" i="1"/>
  <c r="AB206" i="1" s="1"/>
  <c r="Y206" i="1"/>
  <c r="W206" i="1"/>
  <c r="V206" i="1"/>
  <c r="U206" i="1"/>
  <c r="A208" i="1"/>
  <c r="E207" i="1"/>
  <c r="H207" i="1" s="1"/>
  <c r="M207" i="1" s="1"/>
  <c r="A192" i="12"/>
  <c r="S191" i="12"/>
  <c r="T191" i="12"/>
  <c r="U191" i="12"/>
  <c r="R191" i="12"/>
  <c r="Q191" i="12"/>
  <c r="N192" i="12" l="1"/>
  <c r="O192" i="12"/>
  <c r="J192" i="12"/>
  <c r="K192" i="12"/>
  <c r="C192" i="12"/>
  <c r="D192" i="12"/>
  <c r="H192" i="12"/>
  <c r="A209" i="1"/>
  <c r="E208" i="1"/>
  <c r="H208" i="1" s="1"/>
  <c r="M208" i="1" s="1"/>
  <c r="N207" i="1"/>
  <c r="X207" i="1"/>
  <c r="Y207" i="1"/>
  <c r="Z207" i="1"/>
  <c r="U207" i="1"/>
  <c r="W207" i="1"/>
  <c r="V207" i="1"/>
  <c r="A193" i="12"/>
  <c r="U192" i="12"/>
  <c r="R192" i="12"/>
  <c r="Q192" i="12"/>
  <c r="T192" i="12"/>
  <c r="S192" i="12"/>
  <c r="O193" i="12" l="1"/>
  <c r="H193" i="12"/>
  <c r="J193" i="12"/>
  <c r="K193" i="12"/>
  <c r="N193" i="12"/>
  <c r="C193" i="12"/>
  <c r="D193" i="12"/>
  <c r="AB207" i="1"/>
  <c r="N208" i="1"/>
  <c r="X208" i="1"/>
  <c r="Z208" i="1"/>
  <c r="AB208" i="1" s="1"/>
  <c r="Y208" i="1"/>
  <c r="W208" i="1"/>
  <c r="U208" i="1"/>
  <c r="V208" i="1"/>
  <c r="E209" i="1"/>
  <c r="H209" i="1" s="1"/>
  <c r="M209" i="1" s="1"/>
  <c r="A210" i="1"/>
  <c r="A194" i="12"/>
  <c r="U193" i="12"/>
  <c r="T193" i="12"/>
  <c r="R193" i="12"/>
  <c r="S193" i="12"/>
  <c r="Q193" i="12"/>
  <c r="D194" i="12" l="1"/>
  <c r="K194" i="12"/>
  <c r="O194" i="12"/>
  <c r="N194" i="12"/>
  <c r="C194" i="12"/>
  <c r="J194" i="12"/>
  <c r="H194" i="12"/>
  <c r="A211" i="1"/>
  <c r="E210" i="1"/>
  <c r="H210" i="1" s="1"/>
  <c r="M210" i="1" s="1"/>
  <c r="X209" i="1"/>
  <c r="Z209" i="1"/>
  <c r="AB209" i="1" s="1"/>
  <c r="Y209" i="1"/>
  <c r="N209" i="1"/>
  <c r="V209" i="1"/>
  <c r="U209" i="1"/>
  <c r="W209" i="1"/>
  <c r="A195" i="12"/>
  <c r="Q194" i="12"/>
  <c r="U194" i="12"/>
  <c r="R194" i="12"/>
  <c r="S194" i="12"/>
  <c r="T194" i="12"/>
  <c r="O195" i="12" l="1"/>
  <c r="H195" i="12"/>
  <c r="D195" i="12"/>
  <c r="K195" i="12"/>
  <c r="C195" i="12"/>
  <c r="N195" i="12"/>
  <c r="J195" i="12"/>
  <c r="X210" i="1"/>
  <c r="Y210" i="1"/>
  <c r="Z210" i="1"/>
  <c r="AB210" i="1" s="1"/>
  <c r="N210" i="1"/>
  <c r="W210" i="1"/>
  <c r="U210" i="1"/>
  <c r="V210" i="1"/>
  <c r="A212" i="1"/>
  <c r="E211" i="1"/>
  <c r="H211" i="1" s="1"/>
  <c r="M211" i="1" s="1"/>
  <c r="A196" i="12"/>
  <c r="S195" i="12"/>
  <c r="T195" i="12"/>
  <c r="R195" i="12"/>
  <c r="Q195" i="12"/>
  <c r="U195" i="12"/>
  <c r="J196" i="12" l="1"/>
  <c r="O196" i="12"/>
  <c r="K196" i="12"/>
  <c r="H196" i="12"/>
  <c r="D196" i="12"/>
  <c r="C196" i="12"/>
  <c r="N196" i="12"/>
  <c r="N211" i="1"/>
  <c r="Z211" i="1"/>
  <c r="AB211" i="1" s="1"/>
  <c r="X211" i="1"/>
  <c r="Y211" i="1"/>
  <c r="W211" i="1"/>
  <c r="U211" i="1"/>
  <c r="V211" i="1"/>
  <c r="A213" i="1"/>
  <c r="E212" i="1"/>
  <c r="H212" i="1" s="1"/>
  <c r="M212" i="1" s="1"/>
  <c r="A197" i="12"/>
  <c r="U196" i="12"/>
  <c r="T196" i="12"/>
  <c r="R196" i="12"/>
  <c r="Q196" i="12"/>
  <c r="S196" i="12"/>
  <c r="K197" i="12" l="1"/>
  <c r="N197" i="12"/>
  <c r="D197" i="12"/>
  <c r="H197" i="12"/>
  <c r="O197" i="12"/>
  <c r="C197" i="12"/>
  <c r="J197" i="12"/>
  <c r="A214" i="1"/>
  <c r="E213" i="1"/>
  <c r="H213" i="1" s="1"/>
  <c r="M213" i="1" s="1"/>
  <c r="Z212" i="1"/>
  <c r="AB212" i="1" s="1"/>
  <c r="N212" i="1"/>
  <c r="X212" i="1"/>
  <c r="Y212" i="1"/>
  <c r="W212" i="1"/>
  <c r="V212" i="1"/>
  <c r="U212" i="1"/>
  <c r="A198" i="12"/>
  <c r="R197" i="12"/>
  <c r="Q197" i="12"/>
  <c r="U197" i="12"/>
  <c r="T197" i="12"/>
  <c r="S197" i="12"/>
  <c r="O198" i="12" l="1"/>
  <c r="D198" i="12"/>
  <c r="C198" i="12"/>
  <c r="N198" i="12"/>
  <c r="H198" i="12"/>
  <c r="J198" i="12"/>
  <c r="K198" i="12"/>
  <c r="Z213" i="1"/>
  <c r="AB213" i="1" s="1"/>
  <c r="Y213" i="1"/>
  <c r="N213" i="1"/>
  <c r="X213" i="1"/>
  <c r="W213" i="1"/>
  <c r="U213" i="1"/>
  <c r="V213" i="1"/>
  <c r="E214" i="1"/>
  <c r="H214" i="1" s="1"/>
  <c r="M214" i="1" s="1"/>
  <c r="A215" i="1"/>
  <c r="A199" i="12"/>
  <c r="Q198" i="12"/>
  <c r="U198" i="12"/>
  <c r="T198" i="12"/>
  <c r="S198" i="12"/>
  <c r="R198" i="12"/>
  <c r="J199" i="12" l="1"/>
  <c r="H199" i="12"/>
  <c r="O199" i="12"/>
  <c r="K199" i="12"/>
  <c r="N199" i="12"/>
  <c r="C199" i="12"/>
  <c r="D199" i="12"/>
  <c r="N214" i="1"/>
  <c r="Z214" i="1"/>
  <c r="AB214" i="1" s="1"/>
  <c r="Y214" i="1"/>
  <c r="X214" i="1"/>
  <c r="V214" i="1"/>
  <c r="U214" i="1"/>
  <c r="W214" i="1"/>
  <c r="A216" i="1"/>
  <c r="E215" i="1"/>
  <c r="H215" i="1" s="1"/>
  <c r="M215" i="1" s="1"/>
  <c r="A200" i="12"/>
  <c r="S199" i="12"/>
  <c r="T199" i="12"/>
  <c r="Q199" i="12"/>
  <c r="U199" i="12"/>
  <c r="R199" i="12"/>
  <c r="C200" i="12" l="1"/>
  <c r="K200" i="12"/>
  <c r="O200" i="12"/>
  <c r="H200" i="12"/>
  <c r="J200" i="12"/>
  <c r="N200" i="12"/>
  <c r="D200" i="12"/>
  <c r="E216" i="1"/>
  <c r="H216" i="1" s="1"/>
  <c r="M216" i="1" s="1"/>
  <c r="A217" i="1"/>
  <c r="N215" i="1"/>
  <c r="Y215" i="1"/>
  <c r="Z215" i="1"/>
  <c r="AB215" i="1" s="1"/>
  <c r="X215" i="1"/>
  <c r="W215" i="1"/>
  <c r="V215" i="1"/>
  <c r="U215" i="1"/>
  <c r="A201" i="12"/>
  <c r="U200" i="12"/>
  <c r="R200" i="12"/>
  <c r="Q200" i="12"/>
  <c r="T200" i="12"/>
  <c r="S200" i="12"/>
  <c r="O201" i="12" l="1"/>
  <c r="J201" i="12"/>
  <c r="N201" i="12"/>
  <c r="K201" i="12"/>
  <c r="D201" i="12"/>
  <c r="H201" i="12"/>
  <c r="C201" i="12"/>
  <c r="E217" i="1"/>
  <c r="H217" i="1" s="1"/>
  <c r="M217" i="1" s="1"/>
  <c r="A218" i="1"/>
  <c r="N216" i="1"/>
  <c r="Y216" i="1"/>
  <c r="Z216" i="1"/>
  <c r="AB216" i="1" s="1"/>
  <c r="X216" i="1"/>
  <c r="W216" i="1"/>
  <c r="U216" i="1"/>
  <c r="V216" i="1"/>
  <c r="A202" i="12"/>
  <c r="U201" i="12"/>
  <c r="T201" i="12"/>
  <c r="R201" i="12"/>
  <c r="S201" i="12"/>
  <c r="Q201" i="12"/>
  <c r="H202" i="12" l="1"/>
  <c r="K202" i="12"/>
  <c r="C202" i="12"/>
  <c r="D202" i="12"/>
  <c r="O202" i="12"/>
  <c r="J202" i="12"/>
  <c r="N202" i="12"/>
  <c r="A219" i="1"/>
  <c r="E218" i="1"/>
  <c r="H218" i="1" s="1"/>
  <c r="M218" i="1" s="1"/>
  <c r="X217" i="1"/>
  <c r="Y217" i="1"/>
  <c r="Z217" i="1"/>
  <c r="AB217" i="1" s="1"/>
  <c r="N217" i="1"/>
  <c r="W217" i="1"/>
  <c r="U217" i="1"/>
  <c r="V217" i="1"/>
  <c r="A203" i="12"/>
  <c r="Q202" i="12"/>
  <c r="U202" i="12"/>
  <c r="R202" i="12"/>
  <c r="S202" i="12"/>
  <c r="T202" i="12"/>
  <c r="N203" i="12" l="1"/>
  <c r="D203" i="12"/>
  <c r="O203" i="12"/>
  <c r="J203" i="12"/>
  <c r="H203" i="12"/>
  <c r="K203" i="12"/>
  <c r="C203" i="12"/>
  <c r="X218" i="1"/>
  <c r="N218" i="1"/>
  <c r="Y218" i="1"/>
  <c r="Z218" i="1"/>
  <c r="AB218" i="1" s="1"/>
  <c r="V218" i="1"/>
  <c r="W218" i="1"/>
  <c r="U218" i="1"/>
  <c r="A220" i="1"/>
  <c r="E219" i="1"/>
  <c r="H219" i="1" s="1"/>
  <c r="M219" i="1" s="1"/>
  <c r="A204" i="12"/>
  <c r="S203" i="12"/>
  <c r="T203" i="12"/>
  <c r="R203" i="12"/>
  <c r="Q203" i="12"/>
  <c r="U203" i="12"/>
  <c r="J204" i="12" l="1"/>
  <c r="H204" i="12"/>
  <c r="C204" i="12"/>
  <c r="D204" i="12"/>
  <c r="O204" i="12"/>
  <c r="N204" i="12"/>
  <c r="K204" i="12"/>
  <c r="N219" i="1"/>
  <c r="Z219" i="1"/>
  <c r="AB219" i="1" s="1"/>
  <c r="X219" i="1"/>
  <c r="Y219" i="1"/>
  <c r="W219" i="1"/>
  <c r="V219" i="1"/>
  <c r="U219" i="1"/>
  <c r="A221" i="1"/>
  <c r="E220" i="1"/>
  <c r="H220" i="1" s="1"/>
  <c r="M220" i="1" s="1"/>
  <c r="A205" i="12"/>
  <c r="U204" i="12"/>
  <c r="T204" i="12"/>
  <c r="R204" i="12"/>
  <c r="S204" i="12"/>
  <c r="Q204" i="12"/>
  <c r="C205" i="12" l="1"/>
  <c r="K205" i="12"/>
  <c r="J205" i="12"/>
  <c r="N205" i="12"/>
  <c r="H205" i="12"/>
  <c r="D205" i="12"/>
  <c r="O205" i="12"/>
  <c r="A222" i="1"/>
  <c r="E221" i="1"/>
  <c r="H221" i="1" s="1"/>
  <c r="M221" i="1" s="1"/>
  <c r="Z220" i="1"/>
  <c r="AB220" i="1" s="1"/>
  <c r="N220" i="1"/>
  <c r="Y220" i="1"/>
  <c r="X220" i="1"/>
  <c r="V220" i="1"/>
  <c r="W220" i="1"/>
  <c r="U220" i="1"/>
  <c r="A206" i="12"/>
  <c r="R205" i="12"/>
  <c r="Q205" i="12"/>
  <c r="U205" i="12"/>
  <c r="T205" i="12"/>
  <c r="S205" i="12"/>
  <c r="D206" i="12" l="1"/>
  <c r="O206" i="12"/>
  <c r="H206" i="12"/>
  <c r="K206" i="12"/>
  <c r="J206" i="12"/>
  <c r="N206" i="12"/>
  <c r="C206" i="12"/>
  <c r="Z221" i="1"/>
  <c r="AB221" i="1" s="1"/>
  <c r="N221" i="1"/>
  <c r="Y221" i="1"/>
  <c r="X221" i="1"/>
  <c r="W221" i="1"/>
  <c r="U221" i="1"/>
  <c r="V221" i="1"/>
  <c r="A223" i="1"/>
  <c r="E222" i="1"/>
  <c r="H222" i="1" s="1"/>
  <c r="M222" i="1" s="1"/>
  <c r="A207" i="12"/>
  <c r="Q206" i="12"/>
  <c r="U206" i="12"/>
  <c r="T206" i="12"/>
  <c r="S206" i="12"/>
  <c r="R206" i="12"/>
  <c r="H207" i="12" l="1"/>
  <c r="D207" i="12"/>
  <c r="J207" i="12"/>
  <c r="O207" i="12"/>
  <c r="C207" i="12"/>
  <c r="K207" i="12"/>
  <c r="N207" i="12"/>
  <c r="N222" i="1"/>
  <c r="Z222" i="1"/>
  <c r="AB222" i="1" s="1"/>
  <c r="X222" i="1"/>
  <c r="Y222" i="1"/>
  <c r="U222" i="1"/>
  <c r="V222" i="1"/>
  <c r="W222" i="1"/>
  <c r="A224" i="1"/>
  <c r="E223" i="1"/>
  <c r="H223" i="1" s="1"/>
  <c r="M223" i="1" s="1"/>
  <c r="A208" i="12"/>
  <c r="S207" i="12"/>
  <c r="T207" i="12"/>
  <c r="R207" i="12"/>
  <c r="Q207" i="12"/>
  <c r="U207" i="12"/>
  <c r="K208" i="12" l="1"/>
  <c r="J208" i="12"/>
  <c r="O208" i="12"/>
  <c r="H208" i="12"/>
  <c r="C208" i="12"/>
  <c r="D208" i="12"/>
  <c r="N208" i="12"/>
  <c r="A225" i="1"/>
  <c r="E224" i="1"/>
  <c r="H224" i="1" s="1"/>
  <c r="M224" i="1" s="1"/>
  <c r="N223" i="1"/>
  <c r="X223" i="1"/>
  <c r="Z223" i="1"/>
  <c r="AB223" i="1" s="1"/>
  <c r="Y223" i="1"/>
  <c r="V223" i="1"/>
  <c r="U223" i="1"/>
  <c r="W223" i="1"/>
  <c r="A209" i="12"/>
  <c r="U208" i="12"/>
  <c r="R208" i="12"/>
  <c r="Q208" i="12"/>
  <c r="T208" i="12"/>
  <c r="S208" i="12"/>
  <c r="J209" i="12" l="1"/>
  <c r="K209" i="12"/>
  <c r="C209" i="12"/>
  <c r="D209" i="12"/>
  <c r="N209" i="12"/>
  <c r="H209" i="12"/>
  <c r="O209" i="12"/>
  <c r="N224" i="1"/>
  <c r="Z224" i="1"/>
  <c r="Y224" i="1"/>
  <c r="X224" i="1"/>
  <c r="V224" i="1"/>
  <c r="U224" i="1"/>
  <c r="W224" i="1"/>
  <c r="A226" i="1"/>
  <c r="E225" i="1"/>
  <c r="H225" i="1" s="1"/>
  <c r="M225" i="1" s="1"/>
  <c r="A210" i="12"/>
  <c r="U209" i="12"/>
  <c r="T209" i="12"/>
  <c r="R209" i="12"/>
  <c r="S209" i="12"/>
  <c r="Q209" i="12"/>
  <c r="C210" i="12" l="1"/>
  <c r="N210" i="12"/>
  <c r="O210" i="12"/>
  <c r="K210" i="12"/>
  <c r="J210" i="12"/>
  <c r="H210" i="12"/>
  <c r="D210" i="12"/>
  <c r="AB224" i="1"/>
  <c r="X225" i="1"/>
  <c r="N225" i="1"/>
  <c r="Y225" i="1"/>
  <c r="Z225" i="1"/>
  <c r="AB225" i="1" s="1"/>
  <c r="W225" i="1"/>
  <c r="U225" i="1"/>
  <c r="V225" i="1"/>
  <c r="A227" i="1"/>
  <c r="E226" i="1"/>
  <c r="H226" i="1" s="1"/>
  <c r="M226" i="1" s="1"/>
  <c r="A211" i="12"/>
  <c r="Q210" i="12"/>
  <c r="U210" i="12"/>
  <c r="R210" i="12"/>
  <c r="S210" i="12"/>
  <c r="T210" i="12"/>
  <c r="O211" i="12" l="1"/>
  <c r="H211" i="12"/>
  <c r="J211" i="12"/>
  <c r="D211" i="12"/>
  <c r="N211" i="12"/>
  <c r="K211" i="12"/>
  <c r="C211" i="12"/>
  <c r="A228" i="1"/>
  <c r="E227" i="1"/>
  <c r="H227" i="1" s="1"/>
  <c r="M227" i="1" s="1"/>
  <c r="X226" i="1"/>
  <c r="Y226" i="1"/>
  <c r="Z226" i="1"/>
  <c r="AB226" i="1" s="1"/>
  <c r="N226" i="1"/>
  <c r="W226" i="1"/>
  <c r="V226" i="1"/>
  <c r="U226" i="1"/>
  <c r="A212" i="12"/>
  <c r="S211" i="12"/>
  <c r="T211" i="12"/>
  <c r="R211" i="12"/>
  <c r="Q211" i="12"/>
  <c r="U211" i="12"/>
  <c r="H212" i="12" l="1"/>
  <c r="J212" i="12"/>
  <c r="N212" i="12"/>
  <c r="C212" i="12"/>
  <c r="K212" i="12"/>
  <c r="D212" i="12"/>
  <c r="O212" i="12"/>
  <c r="N227" i="1"/>
  <c r="Y227" i="1"/>
  <c r="X227" i="1"/>
  <c r="Z227" i="1"/>
  <c r="AB227" i="1" s="1"/>
  <c r="U227" i="1"/>
  <c r="V227" i="1"/>
  <c r="W227" i="1"/>
  <c r="E228" i="1"/>
  <c r="H228" i="1" s="1"/>
  <c r="M228" i="1" s="1"/>
  <c r="A229" i="1"/>
  <c r="A213" i="12"/>
  <c r="T212" i="12"/>
  <c r="U212" i="12"/>
  <c r="R212" i="12"/>
  <c r="S212" i="12"/>
  <c r="Q212" i="12"/>
  <c r="J213" i="12" l="1"/>
  <c r="K213" i="12"/>
  <c r="N213" i="12"/>
  <c r="C213" i="12"/>
  <c r="O213" i="12"/>
  <c r="H213" i="12"/>
  <c r="D213" i="12"/>
  <c r="E229" i="1"/>
  <c r="H229" i="1" s="1"/>
  <c r="M229" i="1" s="1"/>
  <c r="A230" i="1"/>
  <c r="Z228" i="1"/>
  <c r="AB228" i="1" s="1"/>
  <c r="N228" i="1"/>
  <c r="Y228" i="1"/>
  <c r="X228" i="1"/>
  <c r="W228" i="1"/>
  <c r="U228" i="1"/>
  <c r="V228" i="1"/>
  <c r="A214" i="12"/>
  <c r="U213" i="12"/>
  <c r="T213" i="12"/>
  <c r="S213" i="12"/>
  <c r="R213" i="12"/>
  <c r="Q213" i="12"/>
  <c r="J214" i="12" l="1"/>
  <c r="C214" i="12"/>
  <c r="K214" i="12"/>
  <c r="H214" i="12"/>
  <c r="N214" i="12"/>
  <c r="O214" i="12"/>
  <c r="D214" i="12"/>
  <c r="E230" i="1"/>
  <c r="H230" i="1" s="1"/>
  <c r="M230" i="1" s="1"/>
  <c r="A231" i="1"/>
  <c r="Z229" i="1"/>
  <c r="AB229" i="1" s="1"/>
  <c r="Y229" i="1"/>
  <c r="X229" i="1"/>
  <c r="N229" i="1"/>
  <c r="V229" i="1"/>
  <c r="W229" i="1"/>
  <c r="U229" i="1"/>
  <c r="A215" i="12"/>
  <c r="Q214" i="12"/>
  <c r="R214" i="12"/>
  <c r="U214" i="12"/>
  <c r="T214" i="12"/>
  <c r="S214" i="12"/>
  <c r="C215" i="12" l="1"/>
  <c r="K215" i="12"/>
  <c r="H215" i="12"/>
  <c r="D215" i="12"/>
  <c r="J215" i="12"/>
  <c r="O215" i="12"/>
  <c r="N215" i="12"/>
  <c r="E231" i="1"/>
  <c r="H231" i="1" s="1"/>
  <c r="M231" i="1" s="1"/>
  <c r="A232" i="1"/>
  <c r="Y230" i="1"/>
  <c r="Z230" i="1"/>
  <c r="AB230" i="1" s="1"/>
  <c r="N230" i="1"/>
  <c r="X230" i="1"/>
  <c r="V230" i="1"/>
  <c r="U230" i="1"/>
  <c r="W230" i="1"/>
  <c r="A216" i="12"/>
  <c r="R215" i="12"/>
  <c r="Q215" i="12"/>
  <c r="S215" i="12"/>
  <c r="T215" i="12"/>
  <c r="U215" i="12"/>
  <c r="D216" i="12" l="1"/>
  <c r="J216" i="12"/>
  <c r="K216" i="12"/>
  <c r="O216" i="12"/>
  <c r="H216" i="12"/>
  <c r="C216" i="12"/>
  <c r="N216" i="12"/>
  <c r="A233" i="1"/>
  <c r="E232" i="1"/>
  <c r="H232" i="1" s="1"/>
  <c r="M232" i="1" s="1"/>
  <c r="N231" i="1"/>
  <c r="Y231" i="1"/>
  <c r="X231" i="1"/>
  <c r="Z231" i="1"/>
  <c r="AB231" i="1" s="1"/>
  <c r="U231" i="1"/>
  <c r="V231" i="1"/>
  <c r="W231" i="1"/>
  <c r="A217" i="12"/>
  <c r="T216" i="12"/>
  <c r="S216" i="12"/>
  <c r="R216" i="12"/>
  <c r="U216" i="12"/>
  <c r="Q216" i="12"/>
  <c r="K217" i="12" l="1"/>
  <c r="N217" i="12"/>
  <c r="O217" i="12"/>
  <c r="H217" i="12"/>
  <c r="C217" i="12"/>
  <c r="J217" i="12"/>
  <c r="D217" i="12"/>
  <c r="N232" i="1"/>
  <c r="Y232" i="1"/>
  <c r="Z232" i="1"/>
  <c r="AB232" i="1" s="1"/>
  <c r="X232" i="1"/>
  <c r="U232" i="1"/>
  <c r="W232" i="1"/>
  <c r="V232" i="1"/>
  <c r="A234" i="1"/>
  <c r="E233" i="1"/>
  <c r="H233" i="1" s="1"/>
  <c r="M233" i="1" s="1"/>
  <c r="A218" i="12"/>
  <c r="U217" i="12"/>
  <c r="T217" i="12"/>
  <c r="Q217" i="12"/>
  <c r="R217" i="12"/>
  <c r="S217" i="12"/>
  <c r="N218" i="12" l="1"/>
  <c r="O218" i="12"/>
  <c r="H218" i="12"/>
  <c r="C218" i="12"/>
  <c r="J218" i="12"/>
  <c r="K218" i="12"/>
  <c r="D218" i="12"/>
  <c r="A235" i="1"/>
  <c r="E234" i="1"/>
  <c r="H234" i="1" s="1"/>
  <c r="M234" i="1" s="1"/>
  <c r="X233" i="1"/>
  <c r="N233" i="1"/>
  <c r="Z233" i="1"/>
  <c r="AB233" i="1" s="1"/>
  <c r="Y233" i="1"/>
  <c r="U233" i="1"/>
  <c r="V233" i="1"/>
  <c r="W233" i="1"/>
  <c r="A219" i="12"/>
  <c r="Q218" i="12"/>
  <c r="T218" i="12"/>
  <c r="U218" i="12"/>
  <c r="S218" i="12"/>
  <c r="R218" i="12"/>
  <c r="K219" i="12" l="1"/>
  <c r="D219" i="12"/>
  <c r="N219" i="12"/>
  <c r="H219" i="12"/>
  <c r="C219" i="12"/>
  <c r="J219" i="12"/>
  <c r="O219" i="12"/>
  <c r="X234" i="1"/>
  <c r="N234" i="1"/>
  <c r="Z234" i="1"/>
  <c r="AB234" i="1" s="1"/>
  <c r="Y234" i="1"/>
  <c r="W234" i="1"/>
  <c r="U234" i="1"/>
  <c r="V234" i="1"/>
  <c r="E235" i="1"/>
  <c r="H235" i="1" s="1"/>
  <c r="M235" i="1" s="1"/>
  <c r="A236" i="1"/>
  <c r="A220" i="12"/>
  <c r="R219" i="12"/>
  <c r="Q219" i="12"/>
  <c r="S219" i="12"/>
  <c r="U219" i="12"/>
  <c r="T219" i="12"/>
  <c r="H220" i="12" l="1"/>
  <c r="J220" i="12"/>
  <c r="D220" i="12"/>
  <c r="C220" i="12"/>
  <c r="O220" i="12"/>
  <c r="K220" i="12"/>
  <c r="N220" i="12"/>
  <c r="Z235" i="1"/>
  <c r="AB235" i="1" s="1"/>
  <c r="X235" i="1"/>
  <c r="Y235" i="1"/>
  <c r="N235" i="1"/>
  <c r="V235" i="1"/>
  <c r="W235" i="1"/>
  <c r="U235" i="1"/>
  <c r="E236" i="1"/>
  <c r="H236" i="1" s="1"/>
  <c r="M236" i="1" s="1"/>
  <c r="A237" i="1"/>
  <c r="A221" i="12"/>
  <c r="T220" i="12"/>
  <c r="S220" i="12"/>
  <c r="R220" i="12"/>
  <c r="U220" i="12"/>
  <c r="Q220" i="12"/>
  <c r="C221" i="12" l="1"/>
  <c r="D221" i="12"/>
  <c r="K221" i="12"/>
  <c r="J221" i="12"/>
  <c r="N221" i="12"/>
  <c r="H221" i="12"/>
  <c r="O221" i="12"/>
  <c r="E237" i="1"/>
  <c r="H237" i="1" s="1"/>
  <c r="M237" i="1" s="1"/>
  <c r="A238" i="1"/>
  <c r="Z236" i="1"/>
  <c r="AB236" i="1" s="1"/>
  <c r="N236" i="1"/>
  <c r="Y236" i="1"/>
  <c r="X236" i="1"/>
  <c r="V236" i="1"/>
  <c r="W236" i="1"/>
  <c r="U236" i="1"/>
  <c r="A222" i="12"/>
  <c r="U221" i="12"/>
  <c r="T221" i="12"/>
  <c r="S221" i="12"/>
  <c r="Q221" i="12"/>
  <c r="R221" i="12"/>
  <c r="J222" i="12" l="1"/>
  <c r="K222" i="12"/>
  <c r="D222" i="12"/>
  <c r="O222" i="12"/>
  <c r="H222" i="12"/>
  <c r="C222" i="12"/>
  <c r="N222" i="12"/>
  <c r="E238" i="1"/>
  <c r="H238" i="1" s="1"/>
  <c r="M238" i="1" s="1"/>
  <c r="A239" i="1"/>
  <c r="Z237" i="1"/>
  <c r="AB237" i="1" s="1"/>
  <c r="N237" i="1"/>
  <c r="Y237" i="1"/>
  <c r="X237" i="1"/>
  <c r="V237" i="1"/>
  <c r="W237" i="1"/>
  <c r="U237" i="1"/>
  <c r="A223" i="12"/>
  <c r="Q222" i="12"/>
  <c r="U222" i="12"/>
  <c r="T222" i="12"/>
  <c r="R222" i="12"/>
  <c r="S222" i="12"/>
  <c r="C223" i="12" l="1"/>
  <c r="K223" i="12"/>
  <c r="D223" i="12"/>
  <c r="O223" i="12"/>
  <c r="N223" i="12"/>
  <c r="J223" i="12"/>
  <c r="H223" i="12"/>
  <c r="A240" i="1"/>
  <c r="E239" i="1"/>
  <c r="H239" i="1" s="1"/>
  <c r="M239" i="1" s="1"/>
  <c r="N238" i="1"/>
  <c r="Z238" i="1"/>
  <c r="AB238" i="1" s="1"/>
  <c r="Y238" i="1"/>
  <c r="X238" i="1"/>
  <c r="V238" i="1"/>
  <c r="W238" i="1"/>
  <c r="U238" i="1"/>
  <c r="A224" i="12"/>
  <c r="R223" i="12"/>
  <c r="Q223" i="12"/>
  <c r="S223" i="12"/>
  <c r="T223" i="12"/>
  <c r="U223" i="12"/>
  <c r="O224" i="12" l="1"/>
  <c r="D224" i="12"/>
  <c r="J224" i="12"/>
  <c r="N224" i="12"/>
  <c r="C224" i="12"/>
  <c r="H224" i="12"/>
  <c r="K224" i="12"/>
  <c r="N239" i="1"/>
  <c r="X239" i="1"/>
  <c r="Z239" i="1"/>
  <c r="AB239" i="1" s="1"/>
  <c r="Y239" i="1"/>
  <c r="V239" i="1"/>
  <c r="U239" i="1"/>
  <c r="W239" i="1"/>
  <c r="A241" i="1"/>
  <c r="E240" i="1"/>
  <c r="H240" i="1" s="1"/>
  <c r="M240" i="1" s="1"/>
  <c r="A225" i="12"/>
  <c r="T224" i="12"/>
  <c r="S224" i="12"/>
  <c r="R224" i="12"/>
  <c r="U224" i="12"/>
  <c r="Q224" i="12"/>
  <c r="N225" i="12" l="1"/>
  <c r="D225" i="12"/>
  <c r="O225" i="12"/>
  <c r="C225" i="12"/>
  <c r="J225" i="12"/>
  <c r="K225" i="12"/>
  <c r="H225" i="12"/>
  <c r="A242" i="1"/>
  <c r="E241" i="1"/>
  <c r="H241" i="1" s="1"/>
  <c r="M241" i="1" s="1"/>
  <c r="N240" i="1"/>
  <c r="Z240" i="1"/>
  <c r="AB240" i="1" s="1"/>
  <c r="X240" i="1"/>
  <c r="Y240" i="1"/>
  <c r="V240" i="1"/>
  <c r="U240" i="1"/>
  <c r="W240" i="1"/>
  <c r="A226" i="12"/>
  <c r="U225" i="12"/>
  <c r="T225" i="12"/>
  <c r="S225" i="12"/>
  <c r="Q225" i="12"/>
  <c r="R225" i="12"/>
  <c r="K226" i="12" l="1"/>
  <c r="O226" i="12"/>
  <c r="J226" i="12"/>
  <c r="H226" i="12"/>
  <c r="N226" i="12"/>
  <c r="C226" i="12"/>
  <c r="D226" i="12"/>
  <c r="X241" i="1"/>
  <c r="N241" i="1"/>
  <c r="Y241" i="1"/>
  <c r="Z241" i="1"/>
  <c r="AB241" i="1" s="1"/>
  <c r="V241" i="1"/>
  <c r="U241" i="1"/>
  <c r="W241" i="1"/>
  <c r="A243" i="1"/>
  <c r="E242" i="1"/>
  <c r="H242" i="1" s="1"/>
  <c r="M242" i="1" s="1"/>
  <c r="A227" i="12"/>
  <c r="Q226" i="12"/>
  <c r="T226" i="12"/>
  <c r="S226" i="12"/>
  <c r="R226" i="12"/>
  <c r="U226" i="12"/>
  <c r="O227" i="12" l="1"/>
  <c r="H227" i="12"/>
  <c r="C227" i="12"/>
  <c r="K227" i="12"/>
  <c r="N227" i="12"/>
  <c r="J227" i="12"/>
  <c r="D227" i="12"/>
  <c r="A244" i="1"/>
  <c r="E243" i="1"/>
  <c r="H243" i="1" s="1"/>
  <c r="M243" i="1" s="1"/>
  <c r="X242" i="1"/>
  <c r="Y242" i="1"/>
  <c r="N242" i="1"/>
  <c r="Z242" i="1"/>
  <c r="AB242" i="1" s="1"/>
  <c r="U242" i="1"/>
  <c r="W242" i="1"/>
  <c r="V242" i="1"/>
  <c r="A228" i="12"/>
  <c r="R227" i="12"/>
  <c r="Q227" i="12"/>
  <c r="S227" i="12"/>
  <c r="U227" i="12"/>
  <c r="T227" i="12"/>
  <c r="J228" i="12" l="1"/>
  <c r="K228" i="12"/>
  <c r="C228" i="12"/>
  <c r="N228" i="12"/>
  <c r="O228" i="12"/>
  <c r="H228" i="12"/>
  <c r="D228" i="12"/>
  <c r="N243" i="1"/>
  <c r="Z243" i="1"/>
  <c r="AB243" i="1" s="1"/>
  <c r="Y243" i="1"/>
  <c r="X243" i="1"/>
  <c r="U243" i="1"/>
  <c r="W243" i="1"/>
  <c r="V243" i="1"/>
  <c r="E244" i="1"/>
  <c r="H244" i="1" s="1"/>
  <c r="M244" i="1" s="1"/>
  <c r="A245" i="1"/>
  <c r="A229" i="12"/>
  <c r="T228" i="12"/>
  <c r="S228" i="12"/>
  <c r="R228" i="12"/>
  <c r="U228" i="12"/>
  <c r="Q228" i="12"/>
  <c r="C229" i="12" l="1"/>
  <c r="J229" i="12"/>
  <c r="K229" i="12"/>
  <c r="N229" i="12"/>
  <c r="H229" i="12"/>
  <c r="D229" i="12"/>
  <c r="O229" i="12"/>
  <c r="Z244" i="1"/>
  <c r="AB244" i="1" s="1"/>
  <c r="N244" i="1"/>
  <c r="Y244" i="1"/>
  <c r="X244" i="1"/>
  <c r="W244" i="1"/>
  <c r="V244" i="1"/>
  <c r="U244" i="1"/>
  <c r="A246" i="1"/>
  <c r="E245" i="1"/>
  <c r="H245" i="1" s="1"/>
  <c r="M245" i="1" s="1"/>
  <c r="A230" i="12"/>
  <c r="U229" i="12"/>
  <c r="T229" i="12"/>
  <c r="S229" i="12"/>
  <c r="R229" i="12"/>
  <c r="Q229" i="12"/>
  <c r="J230" i="12" l="1"/>
  <c r="K230" i="12"/>
  <c r="H230" i="12"/>
  <c r="O230" i="12"/>
  <c r="N230" i="12"/>
  <c r="C230" i="12"/>
  <c r="D230" i="12"/>
  <c r="Z245" i="1"/>
  <c r="AB245" i="1" s="1"/>
  <c r="N245" i="1"/>
  <c r="Y245" i="1"/>
  <c r="X245" i="1"/>
  <c r="U245" i="1"/>
  <c r="W245" i="1"/>
  <c r="V245" i="1"/>
  <c r="A247" i="1"/>
  <c r="E246" i="1"/>
  <c r="H246" i="1" s="1"/>
  <c r="M246" i="1" s="1"/>
  <c r="A231" i="12"/>
  <c r="Q230" i="12"/>
  <c r="R230" i="12"/>
  <c r="U230" i="12"/>
  <c r="T230" i="12"/>
  <c r="S230" i="12"/>
  <c r="C231" i="12" l="1"/>
  <c r="K231" i="12"/>
  <c r="D231" i="12"/>
  <c r="J231" i="12"/>
  <c r="O231" i="12"/>
  <c r="N231" i="12"/>
  <c r="H231" i="12"/>
  <c r="A248" i="1"/>
  <c r="E247" i="1"/>
  <c r="H247" i="1" s="1"/>
  <c r="M247" i="1" s="1"/>
  <c r="Z246" i="1"/>
  <c r="AB246" i="1" s="1"/>
  <c r="Y246" i="1"/>
  <c r="X246" i="1"/>
  <c r="N246" i="1"/>
  <c r="V246" i="1"/>
  <c r="W246" i="1"/>
  <c r="U246" i="1"/>
  <c r="A232" i="12"/>
  <c r="R231" i="12"/>
  <c r="Q231" i="12"/>
  <c r="S231" i="12"/>
  <c r="T231" i="12"/>
  <c r="U231" i="12"/>
  <c r="D232" i="12" l="1"/>
  <c r="N232" i="12"/>
  <c r="C232" i="12"/>
  <c r="O232" i="12"/>
  <c r="H232" i="12"/>
  <c r="J232" i="12"/>
  <c r="K232" i="12"/>
  <c r="N247" i="1"/>
  <c r="Y247" i="1"/>
  <c r="Z247" i="1"/>
  <c r="AB247" i="1" s="1"/>
  <c r="X247" i="1"/>
  <c r="W247" i="1"/>
  <c r="U247" i="1"/>
  <c r="V247" i="1"/>
  <c r="E248" i="1"/>
  <c r="H248" i="1" s="1"/>
  <c r="M248" i="1" s="1"/>
  <c r="A249" i="1"/>
  <c r="A233" i="12"/>
  <c r="T232" i="12"/>
  <c r="S232" i="12"/>
  <c r="R232" i="12"/>
  <c r="U232" i="12"/>
  <c r="Q232" i="12"/>
  <c r="N233" i="12" l="1"/>
  <c r="K233" i="12"/>
  <c r="H233" i="12"/>
  <c r="O233" i="12"/>
  <c r="J233" i="12"/>
  <c r="D233" i="12"/>
  <c r="C233" i="12"/>
  <c r="N248" i="1"/>
  <c r="Y248" i="1"/>
  <c r="X248" i="1"/>
  <c r="Z248" i="1"/>
  <c r="AB248" i="1" s="1"/>
  <c r="V248" i="1"/>
  <c r="W248" i="1"/>
  <c r="U248" i="1"/>
  <c r="A250" i="1"/>
  <c r="E249" i="1"/>
  <c r="H249" i="1" s="1"/>
  <c r="M249" i="1" s="1"/>
  <c r="A234" i="12"/>
  <c r="U233" i="12"/>
  <c r="T233" i="12"/>
  <c r="Q233" i="12"/>
  <c r="S233" i="12"/>
  <c r="R233" i="12"/>
  <c r="N234" i="12" l="1"/>
  <c r="O234" i="12"/>
  <c r="D234" i="12"/>
  <c r="J234" i="12"/>
  <c r="C234" i="12"/>
  <c r="K234" i="12"/>
  <c r="H234" i="12"/>
  <c r="A251" i="1"/>
  <c r="E250" i="1"/>
  <c r="H250" i="1" s="1"/>
  <c r="M250" i="1" s="1"/>
  <c r="X249" i="1"/>
  <c r="Z249" i="1"/>
  <c r="AB249" i="1" s="1"/>
  <c r="Y249" i="1"/>
  <c r="N249" i="1"/>
  <c r="V249" i="1"/>
  <c r="U249" i="1"/>
  <c r="W249" i="1"/>
  <c r="A235" i="12"/>
  <c r="Q234" i="12"/>
  <c r="T234" i="12"/>
  <c r="R234" i="12"/>
  <c r="S234" i="12"/>
  <c r="U234" i="12"/>
  <c r="O235" i="12" l="1"/>
  <c r="H235" i="12"/>
  <c r="C235" i="12"/>
  <c r="N235" i="12"/>
  <c r="K235" i="12"/>
  <c r="D235" i="12"/>
  <c r="J235" i="12"/>
  <c r="X250" i="1"/>
  <c r="N250" i="1"/>
  <c r="Z250" i="1"/>
  <c r="AB250" i="1" s="1"/>
  <c r="Y250" i="1"/>
  <c r="V250" i="1"/>
  <c r="U250" i="1"/>
  <c r="W250" i="1"/>
  <c r="A252" i="1"/>
  <c r="E251" i="1"/>
  <c r="H251" i="1" s="1"/>
  <c r="M251" i="1" s="1"/>
  <c r="A236" i="12"/>
  <c r="R235" i="12"/>
  <c r="Q235" i="12"/>
  <c r="S235" i="12"/>
  <c r="U235" i="12"/>
  <c r="T235" i="12"/>
  <c r="H236" i="12" l="1"/>
  <c r="C236" i="12"/>
  <c r="J236" i="12"/>
  <c r="N236" i="12"/>
  <c r="O236" i="12"/>
  <c r="D236" i="12"/>
  <c r="K236" i="12"/>
  <c r="E252" i="1"/>
  <c r="H252" i="1" s="1"/>
  <c r="M252" i="1" s="1"/>
  <c r="A253" i="1"/>
  <c r="Z251" i="1"/>
  <c r="AB251" i="1" s="1"/>
  <c r="X251" i="1"/>
  <c r="Y251" i="1"/>
  <c r="N251" i="1"/>
  <c r="W251" i="1"/>
  <c r="U251" i="1"/>
  <c r="V251" i="1"/>
  <c r="A237" i="12"/>
  <c r="T236" i="12"/>
  <c r="S236" i="12"/>
  <c r="R236" i="12"/>
  <c r="U236" i="12"/>
  <c r="Q236" i="12"/>
  <c r="C237" i="12" l="1"/>
  <c r="K237" i="12"/>
  <c r="J237" i="12"/>
  <c r="O237" i="12"/>
  <c r="H237" i="12"/>
  <c r="D237" i="12"/>
  <c r="N237" i="12"/>
  <c r="A254" i="1"/>
  <c r="E253" i="1"/>
  <c r="H253" i="1" s="1"/>
  <c r="M253" i="1" s="1"/>
  <c r="Z252" i="1"/>
  <c r="N252" i="1"/>
  <c r="X252" i="1"/>
  <c r="Y252" i="1"/>
  <c r="U252" i="1"/>
  <c r="W252" i="1"/>
  <c r="V252" i="1"/>
  <c r="A238" i="12"/>
  <c r="Q237" i="12"/>
  <c r="U237" i="12"/>
  <c r="T237" i="12"/>
  <c r="S237" i="12"/>
  <c r="R237" i="12"/>
  <c r="J238" i="12" l="1"/>
  <c r="D238" i="12"/>
  <c r="K238" i="12"/>
  <c r="N238" i="12"/>
  <c r="H238" i="12"/>
  <c r="O238" i="12"/>
  <c r="C238" i="12"/>
  <c r="AB252" i="1"/>
  <c r="Z253" i="1"/>
  <c r="AB253" i="1" s="1"/>
  <c r="N253" i="1"/>
  <c r="Y253" i="1"/>
  <c r="X253" i="1"/>
  <c r="U253" i="1"/>
  <c r="W253" i="1"/>
  <c r="V253" i="1"/>
  <c r="A255" i="1"/>
  <c r="E254" i="1"/>
  <c r="H254" i="1" s="1"/>
  <c r="M254" i="1" s="1"/>
  <c r="A239" i="12"/>
  <c r="S238" i="12"/>
  <c r="Q238" i="12"/>
  <c r="R238" i="12"/>
  <c r="T238" i="12"/>
  <c r="U238" i="12"/>
  <c r="C239" i="12" l="1"/>
  <c r="K239" i="12"/>
  <c r="N239" i="12"/>
  <c r="J239" i="12"/>
  <c r="D239" i="12"/>
  <c r="H239" i="12"/>
  <c r="O239" i="12"/>
  <c r="Z254" i="1"/>
  <c r="AB254" i="1" s="1"/>
  <c r="Y254" i="1"/>
  <c r="X254" i="1"/>
  <c r="N254" i="1"/>
  <c r="U254" i="1"/>
  <c r="W254" i="1"/>
  <c r="V254" i="1"/>
  <c r="A256" i="1"/>
  <c r="E255" i="1"/>
  <c r="H255" i="1" s="1"/>
  <c r="M255" i="1" s="1"/>
  <c r="A240" i="12"/>
  <c r="U239" i="12"/>
  <c r="T239" i="12"/>
  <c r="S239" i="12"/>
  <c r="R239" i="12"/>
  <c r="Q239" i="12"/>
  <c r="D240" i="12" l="1"/>
  <c r="C240" i="12"/>
  <c r="N240" i="12"/>
  <c r="H240" i="12"/>
  <c r="O240" i="12"/>
  <c r="J240" i="12"/>
  <c r="K240" i="12"/>
  <c r="N255" i="1"/>
  <c r="X255" i="1"/>
  <c r="Z255" i="1"/>
  <c r="AB255" i="1" s="1"/>
  <c r="Y255" i="1"/>
  <c r="W255" i="1"/>
  <c r="V255" i="1"/>
  <c r="U255" i="1"/>
  <c r="E256" i="1"/>
  <c r="H256" i="1" s="1"/>
  <c r="M256" i="1" s="1"/>
  <c r="A257" i="1"/>
  <c r="A241" i="12"/>
  <c r="Q240" i="12"/>
  <c r="S240" i="12"/>
  <c r="R240" i="12"/>
  <c r="T240" i="12"/>
  <c r="U240" i="12"/>
  <c r="O241" i="12" l="1"/>
  <c r="J241" i="12"/>
  <c r="N241" i="12"/>
  <c r="C241" i="12"/>
  <c r="K241" i="12"/>
  <c r="H241" i="12"/>
  <c r="D241" i="12"/>
  <c r="N256" i="1"/>
  <c r="Y256" i="1"/>
  <c r="X256" i="1"/>
  <c r="Z256" i="1"/>
  <c r="AB256" i="1" s="1"/>
  <c r="V256" i="1"/>
  <c r="W256" i="1"/>
  <c r="U256" i="1"/>
  <c r="A258" i="1"/>
  <c r="E257" i="1"/>
  <c r="H257" i="1" s="1"/>
  <c r="M257" i="1" s="1"/>
  <c r="A242" i="12"/>
  <c r="Q241" i="12"/>
  <c r="S241" i="12"/>
  <c r="R241" i="12"/>
  <c r="T241" i="12"/>
  <c r="U241" i="12"/>
  <c r="N242" i="12" l="1"/>
  <c r="H242" i="12"/>
  <c r="C242" i="12"/>
  <c r="D242" i="12"/>
  <c r="O242" i="12"/>
  <c r="K242" i="12"/>
  <c r="J242" i="12"/>
  <c r="A259" i="1"/>
  <c r="E258" i="1"/>
  <c r="H258" i="1" s="1"/>
  <c r="M258" i="1" s="1"/>
  <c r="X257" i="1"/>
  <c r="N257" i="1"/>
  <c r="Z257" i="1"/>
  <c r="AB257" i="1" s="1"/>
  <c r="Y257" i="1"/>
  <c r="W257" i="1"/>
  <c r="U257" i="1"/>
  <c r="V257" i="1"/>
  <c r="A243" i="12"/>
  <c r="S242" i="12"/>
  <c r="U242" i="12"/>
  <c r="T242" i="12"/>
  <c r="R242" i="12"/>
  <c r="Q242" i="12"/>
  <c r="O243" i="12" l="1"/>
  <c r="C243" i="12"/>
  <c r="D243" i="12"/>
  <c r="K243" i="12"/>
  <c r="N243" i="12"/>
  <c r="H243" i="12"/>
  <c r="J243" i="12"/>
  <c r="X258" i="1"/>
  <c r="N258" i="1"/>
  <c r="Y258" i="1"/>
  <c r="Z258" i="1"/>
  <c r="AB258" i="1" s="1"/>
  <c r="U258" i="1"/>
  <c r="W258" i="1"/>
  <c r="V258" i="1"/>
  <c r="A260" i="1"/>
  <c r="E259" i="1"/>
  <c r="H259" i="1" s="1"/>
  <c r="M259" i="1" s="1"/>
  <c r="A244" i="12"/>
  <c r="U243" i="12"/>
  <c r="Q243" i="12"/>
  <c r="T243" i="12"/>
  <c r="S243" i="12"/>
  <c r="R243" i="12"/>
  <c r="H244" i="12" l="1"/>
  <c r="J244" i="12"/>
  <c r="O244" i="12"/>
  <c r="K244" i="12"/>
  <c r="D244" i="12"/>
  <c r="C244" i="12"/>
  <c r="N244" i="12"/>
  <c r="Y259" i="1"/>
  <c r="N259" i="1"/>
  <c r="Z259" i="1"/>
  <c r="AB259" i="1" s="1"/>
  <c r="X259" i="1"/>
  <c r="U259" i="1"/>
  <c r="V259" i="1"/>
  <c r="W259" i="1"/>
  <c r="E260" i="1"/>
  <c r="H260" i="1" s="1"/>
  <c r="M260" i="1" s="1"/>
  <c r="A261" i="1"/>
  <c r="A245" i="12"/>
  <c r="T244" i="12"/>
  <c r="S244" i="12"/>
  <c r="R244" i="12"/>
  <c r="U244" i="12"/>
  <c r="Q244" i="12"/>
  <c r="K245" i="12" l="1"/>
  <c r="O245" i="12"/>
  <c r="D245" i="12"/>
  <c r="C245" i="12"/>
  <c r="H245" i="12"/>
  <c r="J245" i="12"/>
  <c r="N245" i="12"/>
  <c r="Z260" i="1"/>
  <c r="AB260" i="1" s="1"/>
  <c r="N260" i="1"/>
  <c r="Y260" i="1"/>
  <c r="X260" i="1"/>
  <c r="W260" i="1"/>
  <c r="V260" i="1"/>
  <c r="U260" i="1"/>
  <c r="A262" i="1"/>
  <c r="E261" i="1"/>
  <c r="H261" i="1" s="1"/>
  <c r="M261" i="1" s="1"/>
  <c r="A246" i="12"/>
  <c r="Q245" i="12"/>
  <c r="U245" i="12"/>
  <c r="T245" i="12"/>
  <c r="S245" i="12"/>
  <c r="R245" i="12"/>
  <c r="J246" i="12" l="1"/>
  <c r="H246" i="12"/>
  <c r="D246" i="12"/>
  <c r="C246" i="12"/>
  <c r="K246" i="12"/>
  <c r="O246" i="12"/>
  <c r="N246" i="12"/>
  <c r="Z261" i="1"/>
  <c r="AB261" i="1" s="1"/>
  <c r="Y261" i="1"/>
  <c r="N261" i="1"/>
  <c r="X261" i="1"/>
  <c r="U261" i="1"/>
  <c r="V261" i="1"/>
  <c r="W261" i="1"/>
  <c r="E262" i="1"/>
  <c r="H262" i="1" s="1"/>
  <c r="M262" i="1" s="1"/>
  <c r="A263" i="1"/>
  <c r="A247" i="12"/>
  <c r="S246" i="12"/>
  <c r="Q246" i="12"/>
  <c r="R246" i="12"/>
  <c r="T246" i="12"/>
  <c r="U246" i="12"/>
  <c r="C247" i="12" l="1"/>
  <c r="K247" i="12"/>
  <c r="O247" i="12"/>
  <c r="D247" i="12"/>
  <c r="N247" i="12"/>
  <c r="J247" i="12"/>
  <c r="H247" i="12"/>
  <c r="N262" i="1"/>
  <c r="Y262" i="1"/>
  <c r="Z262" i="1"/>
  <c r="AB262" i="1" s="1"/>
  <c r="X262" i="1"/>
  <c r="U262" i="1"/>
  <c r="V262" i="1"/>
  <c r="W262" i="1"/>
  <c r="E263" i="1"/>
  <c r="H263" i="1" s="1"/>
  <c r="M263" i="1" s="1"/>
  <c r="A264" i="1"/>
  <c r="A248" i="12"/>
  <c r="Q247" i="12"/>
  <c r="U247" i="12"/>
  <c r="T247" i="12"/>
  <c r="S247" i="12"/>
  <c r="R247" i="12"/>
  <c r="N248" i="12" l="1"/>
  <c r="D248" i="12"/>
  <c r="O248" i="12"/>
  <c r="K248" i="12"/>
  <c r="J248" i="12"/>
  <c r="C248" i="12"/>
  <c r="H248" i="12"/>
  <c r="E264" i="1"/>
  <c r="H264" i="1" s="1"/>
  <c r="M264" i="1" s="1"/>
  <c r="A265" i="1"/>
  <c r="N263" i="1"/>
  <c r="X263" i="1"/>
  <c r="Z263" i="1"/>
  <c r="AB263" i="1" s="1"/>
  <c r="Y263" i="1"/>
  <c r="W263" i="1"/>
  <c r="U263" i="1"/>
  <c r="V263" i="1"/>
  <c r="A249" i="12"/>
  <c r="S248" i="12"/>
  <c r="R248" i="12"/>
  <c r="T248" i="12"/>
  <c r="Q248" i="12"/>
  <c r="U248" i="12"/>
  <c r="H249" i="12" l="1"/>
  <c r="J249" i="12"/>
  <c r="C249" i="12"/>
  <c r="O249" i="12"/>
  <c r="K249" i="12"/>
  <c r="N249" i="12"/>
  <c r="D249" i="12"/>
  <c r="E265" i="1"/>
  <c r="H265" i="1" s="1"/>
  <c r="M265" i="1" s="1"/>
  <c r="A266" i="1"/>
  <c r="N264" i="1"/>
  <c r="Y264" i="1"/>
  <c r="X264" i="1"/>
  <c r="Z264" i="1"/>
  <c r="AB264" i="1" s="1"/>
  <c r="U264" i="1"/>
  <c r="V264" i="1"/>
  <c r="W264" i="1"/>
  <c r="A250" i="12"/>
  <c r="U249" i="12"/>
  <c r="T249" i="12"/>
  <c r="Q249" i="12"/>
  <c r="S249" i="12"/>
  <c r="R249" i="12"/>
  <c r="N250" i="12" l="1"/>
  <c r="H250" i="12"/>
  <c r="D250" i="12"/>
  <c r="O250" i="12"/>
  <c r="K250" i="12"/>
  <c r="J250" i="12"/>
  <c r="C250" i="12"/>
  <c r="A267" i="1"/>
  <c r="E266" i="1"/>
  <c r="H266" i="1" s="1"/>
  <c r="M266" i="1" s="1"/>
  <c r="X265" i="1"/>
  <c r="N265" i="1"/>
  <c r="Z265" i="1"/>
  <c r="AB265" i="1" s="1"/>
  <c r="Y265" i="1"/>
  <c r="W265" i="1"/>
  <c r="V265" i="1"/>
  <c r="U265" i="1"/>
  <c r="A251" i="12"/>
  <c r="S250" i="12"/>
  <c r="U250" i="12"/>
  <c r="T250" i="12"/>
  <c r="R250" i="12"/>
  <c r="Q250" i="12"/>
  <c r="O251" i="12" l="1"/>
  <c r="D251" i="12"/>
  <c r="N251" i="12"/>
  <c r="K251" i="12"/>
  <c r="H251" i="12"/>
  <c r="J251" i="12"/>
  <c r="C251" i="12"/>
  <c r="X266" i="1"/>
  <c r="N266" i="1"/>
  <c r="Z266" i="1"/>
  <c r="AB266" i="1" s="1"/>
  <c r="Y266" i="1"/>
  <c r="V266" i="1"/>
  <c r="U266" i="1"/>
  <c r="W266" i="1"/>
  <c r="A268" i="1"/>
  <c r="E267" i="1"/>
  <c r="H267" i="1" s="1"/>
  <c r="M267" i="1" s="1"/>
  <c r="A252" i="12"/>
  <c r="Q251" i="12"/>
  <c r="U251" i="12"/>
  <c r="R251" i="12"/>
  <c r="T251" i="12"/>
  <c r="S251" i="12"/>
  <c r="D252" i="12" l="1"/>
  <c r="N252" i="12"/>
  <c r="H252" i="12"/>
  <c r="J252" i="12"/>
  <c r="O252" i="12"/>
  <c r="K252" i="12"/>
  <c r="C252" i="12"/>
  <c r="A269" i="1"/>
  <c r="E268" i="1"/>
  <c r="H268" i="1" s="1"/>
  <c r="M268" i="1" s="1"/>
  <c r="Z267" i="1"/>
  <c r="AB267" i="1" s="1"/>
  <c r="N267" i="1"/>
  <c r="Y267" i="1"/>
  <c r="X267" i="1"/>
  <c r="V267" i="1"/>
  <c r="U267" i="1"/>
  <c r="W267" i="1"/>
  <c r="A253" i="12"/>
  <c r="S252" i="12"/>
  <c r="R252" i="12"/>
  <c r="Q252" i="12"/>
  <c r="U252" i="12"/>
  <c r="T252" i="12"/>
  <c r="K253" i="12" l="1"/>
  <c r="H253" i="12"/>
  <c r="C253" i="12"/>
  <c r="O253" i="12"/>
  <c r="D253" i="12"/>
  <c r="J253" i="12"/>
  <c r="N253" i="12"/>
  <c r="N268" i="1"/>
  <c r="Z268" i="1"/>
  <c r="AB268" i="1" s="1"/>
  <c r="Y268" i="1"/>
  <c r="X268" i="1"/>
  <c r="W268" i="1"/>
  <c r="U268" i="1"/>
  <c r="V268" i="1"/>
  <c r="A270" i="1"/>
  <c r="E269" i="1"/>
  <c r="H269" i="1" s="1"/>
  <c r="M269" i="1" s="1"/>
  <c r="A254" i="12"/>
  <c r="U253" i="12"/>
  <c r="T253" i="12"/>
  <c r="S253" i="12"/>
  <c r="Q253" i="12"/>
  <c r="R253" i="12"/>
  <c r="J254" i="12" l="1"/>
  <c r="D254" i="12"/>
  <c r="O254" i="12"/>
  <c r="K254" i="12"/>
  <c r="C254" i="12"/>
  <c r="N254" i="12"/>
  <c r="H254" i="12"/>
  <c r="A271" i="1"/>
  <c r="E270" i="1"/>
  <c r="H270" i="1" s="1"/>
  <c r="M270" i="1" s="1"/>
  <c r="Z269" i="1"/>
  <c r="AB269" i="1" s="1"/>
  <c r="X269" i="1"/>
  <c r="N269" i="1"/>
  <c r="Y269" i="1"/>
  <c r="V269" i="1"/>
  <c r="U269" i="1"/>
  <c r="W269" i="1"/>
  <c r="A255" i="12"/>
  <c r="U254" i="12"/>
  <c r="S254" i="12"/>
  <c r="Q254" i="12"/>
  <c r="R254" i="12"/>
  <c r="T254" i="12"/>
  <c r="C255" i="12" l="1"/>
  <c r="K255" i="12"/>
  <c r="N255" i="12"/>
  <c r="O255" i="12"/>
  <c r="H255" i="12"/>
  <c r="D255" i="12"/>
  <c r="J255" i="12"/>
  <c r="N270" i="1"/>
  <c r="Z270" i="1"/>
  <c r="AB270" i="1" s="1"/>
  <c r="X270" i="1"/>
  <c r="Y270" i="1"/>
  <c r="U270" i="1"/>
  <c r="V270" i="1"/>
  <c r="W270" i="1"/>
  <c r="A272" i="1"/>
  <c r="E271" i="1"/>
  <c r="H271" i="1" s="1"/>
  <c r="M271" i="1" s="1"/>
  <c r="A256" i="12"/>
  <c r="Q255" i="12"/>
  <c r="U255" i="12"/>
  <c r="R255" i="12"/>
  <c r="S255" i="12"/>
  <c r="T255" i="12"/>
  <c r="N256" i="12" l="1"/>
  <c r="D256" i="12"/>
  <c r="C256" i="12"/>
  <c r="H256" i="12"/>
  <c r="O256" i="12"/>
  <c r="K256" i="12"/>
  <c r="J256" i="12"/>
  <c r="E272" i="1"/>
  <c r="H272" i="1" s="1"/>
  <c r="M272" i="1" s="1"/>
  <c r="A273" i="1"/>
  <c r="N271" i="1"/>
  <c r="Z271" i="1"/>
  <c r="AB271" i="1" s="1"/>
  <c r="Y271" i="1"/>
  <c r="X271" i="1"/>
  <c r="V271" i="1"/>
  <c r="U271" i="1"/>
  <c r="W271" i="1"/>
  <c r="A257" i="12"/>
  <c r="S256" i="12"/>
  <c r="R256" i="12"/>
  <c r="Q256" i="12"/>
  <c r="T256" i="12"/>
  <c r="U256" i="12"/>
  <c r="O257" i="12" l="1"/>
  <c r="D257" i="12"/>
  <c r="N257" i="12"/>
  <c r="C257" i="12"/>
  <c r="J257" i="12"/>
  <c r="H257" i="12"/>
  <c r="K257" i="12"/>
  <c r="E273" i="1"/>
  <c r="H273" i="1" s="1"/>
  <c r="M273" i="1" s="1"/>
  <c r="A274" i="1"/>
  <c r="N272" i="1"/>
  <c r="Y272" i="1"/>
  <c r="Z272" i="1"/>
  <c r="AB272" i="1" s="1"/>
  <c r="X272" i="1"/>
  <c r="U272" i="1"/>
  <c r="V272" i="1"/>
  <c r="W272" i="1"/>
  <c r="A258" i="12"/>
  <c r="U257" i="12"/>
  <c r="T257" i="12"/>
  <c r="S257" i="12"/>
  <c r="Q257" i="12"/>
  <c r="R257" i="12"/>
  <c r="H258" i="12" l="1"/>
  <c r="J258" i="12"/>
  <c r="D258" i="12"/>
  <c r="O258" i="12"/>
  <c r="C258" i="12"/>
  <c r="N258" i="12"/>
  <c r="K258" i="12"/>
  <c r="A275" i="1"/>
  <c r="E274" i="1"/>
  <c r="H274" i="1" s="1"/>
  <c r="M274" i="1" s="1"/>
  <c r="X273" i="1"/>
  <c r="Y273" i="1"/>
  <c r="N273" i="1"/>
  <c r="Z273" i="1"/>
  <c r="AB273" i="1" s="1"/>
  <c r="W273" i="1"/>
  <c r="V273" i="1"/>
  <c r="U273" i="1"/>
  <c r="A259" i="12"/>
  <c r="U258" i="12"/>
  <c r="S258" i="12"/>
  <c r="T258" i="12"/>
  <c r="R258" i="12"/>
  <c r="Q258" i="12"/>
  <c r="O259" i="12" l="1"/>
  <c r="K259" i="12"/>
  <c r="C259" i="12"/>
  <c r="D259" i="12"/>
  <c r="N259" i="12"/>
  <c r="J259" i="12"/>
  <c r="H259" i="12"/>
  <c r="X274" i="1"/>
  <c r="Y274" i="1"/>
  <c r="Z274" i="1"/>
  <c r="N274" i="1"/>
  <c r="V274" i="1"/>
  <c r="U274" i="1"/>
  <c r="W274" i="1"/>
  <c r="A276" i="1"/>
  <c r="E275" i="1"/>
  <c r="H275" i="1" s="1"/>
  <c r="M275" i="1" s="1"/>
  <c r="A260" i="12"/>
  <c r="Q259" i="12"/>
  <c r="U259" i="12"/>
  <c r="R259" i="12"/>
  <c r="S259" i="12"/>
  <c r="T259" i="12"/>
  <c r="H260" i="12" l="1"/>
  <c r="J260" i="12"/>
  <c r="O260" i="12"/>
  <c r="K260" i="12"/>
  <c r="N260" i="12"/>
  <c r="C260" i="12"/>
  <c r="D260" i="12"/>
  <c r="AB274" i="1"/>
  <c r="E276" i="1"/>
  <c r="H276" i="1" s="1"/>
  <c r="M276" i="1" s="1"/>
  <c r="A277" i="1"/>
  <c r="N275" i="1"/>
  <c r="Z275" i="1"/>
  <c r="AB275" i="1" s="1"/>
  <c r="Y275" i="1"/>
  <c r="X275" i="1"/>
  <c r="U275" i="1"/>
  <c r="V275" i="1"/>
  <c r="W275" i="1"/>
  <c r="A261" i="12"/>
  <c r="S260" i="12"/>
  <c r="R260" i="12"/>
  <c r="Q260" i="12"/>
  <c r="T260" i="12"/>
  <c r="U260" i="12"/>
  <c r="J261" i="12" l="1"/>
  <c r="C261" i="12"/>
  <c r="K261" i="12"/>
  <c r="O261" i="12"/>
  <c r="N261" i="12"/>
  <c r="D261" i="12"/>
  <c r="H261" i="12"/>
  <c r="A278" i="1"/>
  <c r="E277" i="1"/>
  <c r="H277" i="1" s="1"/>
  <c r="M277" i="1" s="1"/>
  <c r="N276" i="1"/>
  <c r="Y276" i="1"/>
  <c r="Z276" i="1"/>
  <c r="AB276" i="1" s="1"/>
  <c r="X276" i="1"/>
  <c r="U276" i="1"/>
  <c r="V276" i="1"/>
  <c r="W276" i="1"/>
  <c r="A262" i="12"/>
  <c r="U261" i="12"/>
  <c r="T261" i="12"/>
  <c r="S261" i="12"/>
  <c r="Q261" i="12"/>
  <c r="R261" i="12"/>
  <c r="C262" i="12" l="1"/>
  <c r="J262" i="12"/>
  <c r="D262" i="12"/>
  <c r="H262" i="12"/>
  <c r="K262" i="12"/>
  <c r="N262" i="12"/>
  <c r="O262" i="12"/>
  <c r="Z277" i="1"/>
  <c r="AB277" i="1" s="1"/>
  <c r="X277" i="1"/>
  <c r="Y277" i="1"/>
  <c r="N277" i="1"/>
  <c r="W277" i="1"/>
  <c r="U277" i="1"/>
  <c r="V277" i="1"/>
  <c r="A279" i="1"/>
  <c r="E278" i="1"/>
  <c r="H278" i="1" s="1"/>
  <c r="M278" i="1" s="1"/>
  <c r="A263" i="12"/>
  <c r="U262" i="12"/>
  <c r="S262" i="12"/>
  <c r="T262" i="12"/>
  <c r="R262" i="12"/>
  <c r="Q262" i="12"/>
  <c r="K263" i="12" l="1"/>
  <c r="J263" i="12"/>
  <c r="O263" i="12"/>
  <c r="D263" i="12"/>
  <c r="C263" i="12"/>
  <c r="N263" i="12"/>
  <c r="H263" i="12"/>
  <c r="N278" i="1"/>
  <c r="Z278" i="1"/>
  <c r="AB278" i="1" s="1"/>
  <c r="Y278" i="1"/>
  <c r="X278" i="1"/>
  <c r="U278" i="1"/>
  <c r="W278" i="1"/>
  <c r="V278" i="1"/>
  <c r="A280" i="1"/>
  <c r="E279" i="1"/>
  <c r="H279" i="1" s="1"/>
  <c r="M279" i="1" s="1"/>
  <c r="A264" i="12"/>
  <c r="Q263" i="12"/>
  <c r="U263" i="12"/>
  <c r="R263" i="12"/>
  <c r="T263" i="12"/>
  <c r="S263" i="12"/>
  <c r="N264" i="12" l="1"/>
  <c r="J264" i="12"/>
  <c r="C264" i="12"/>
  <c r="O264" i="12"/>
  <c r="K264" i="12"/>
  <c r="D264" i="12"/>
  <c r="H264" i="12"/>
  <c r="N279" i="1"/>
  <c r="Z279" i="1"/>
  <c r="AB279" i="1" s="1"/>
  <c r="Y279" i="1"/>
  <c r="X279" i="1"/>
  <c r="U279" i="1"/>
  <c r="V279" i="1"/>
  <c r="W279" i="1"/>
  <c r="E280" i="1"/>
  <c r="H280" i="1" s="1"/>
  <c r="M280" i="1" s="1"/>
  <c r="A281" i="1"/>
  <c r="A265" i="12"/>
  <c r="S264" i="12"/>
  <c r="R264" i="12"/>
  <c r="Q264" i="12"/>
  <c r="T264" i="12"/>
  <c r="U264" i="12"/>
  <c r="O265" i="12" l="1"/>
  <c r="D265" i="12"/>
  <c r="H265" i="12"/>
  <c r="K265" i="12"/>
  <c r="C265" i="12"/>
  <c r="N265" i="12"/>
  <c r="J265" i="12"/>
  <c r="E281" i="1"/>
  <c r="H281" i="1" s="1"/>
  <c r="M281" i="1" s="1"/>
  <c r="A282" i="1"/>
  <c r="N280" i="1"/>
  <c r="X280" i="1"/>
  <c r="Z280" i="1"/>
  <c r="AB280" i="1" s="1"/>
  <c r="Y280" i="1"/>
  <c r="U280" i="1"/>
  <c r="W280" i="1"/>
  <c r="V280" i="1"/>
  <c r="A266" i="12"/>
  <c r="U265" i="12"/>
  <c r="T265" i="12"/>
  <c r="S265" i="12"/>
  <c r="Q265" i="12"/>
  <c r="R265" i="12"/>
  <c r="H266" i="12" l="1"/>
  <c r="N266" i="12"/>
  <c r="K266" i="12"/>
  <c r="J266" i="12"/>
  <c r="D266" i="12"/>
  <c r="C266" i="12"/>
  <c r="O266" i="12"/>
  <c r="E282" i="1"/>
  <c r="H282" i="1" s="1"/>
  <c r="M282" i="1" s="1"/>
  <c r="A283" i="1"/>
  <c r="N281" i="1"/>
  <c r="Y281" i="1"/>
  <c r="X281" i="1"/>
  <c r="Z281" i="1"/>
  <c r="AB281" i="1" s="1"/>
  <c r="V281" i="1"/>
  <c r="W281" i="1"/>
  <c r="U281" i="1"/>
  <c r="A267" i="12"/>
  <c r="U266" i="12"/>
  <c r="S266" i="12"/>
  <c r="T266" i="12"/>
  <c r="R266" i="12"/>
  <c r="Q266" i="12"/>
  <c r="O267" i="12" l="1"/>
  <c r="H267" i="12"/>
  <c r="C267" i="12"/>
  <c r="K267" i="12"/>
  <c r="D267" i="12"/>
  <c r="N267" i="12"/>
  <c r="J267" i="12"/>
  <c r="E283" i="1"/>
  <c r="H283" i="1" s="1"/>
  <c r="M283" i="1" s="1"/>
  <c r="A284" i="1"/>
  <c r="X282" i="1"/>
  <c r="N282" i="1"/>
  <c r="Z282" i="1"/>
  <c r="AB282" i="1" s="1"/>
  <c r="Y282" i="1"/>
  <c r="U282" i="1"/>
  <c r="W282" i="1"/>
  <c r="V282" i="1"/>
  <c r="A268" i="12"/>
  <c r="Q267" i="12"/>
  <c r="U267" i="12"/>
  <c r="R267" i="12"/>
  <c r="S267" i="12"/>
  <c r="T267" i="12"/>
  <c r="H268" i="12" l="1"/>
  <c r="D268" i="12"/>
  <c r="N268" i="12"/>
  <c r="J268" i="12"/>
  <c r="C268" i="12"/>
  <c r="O268" i="12"/>
  <c r="K268" i="12"/>
  <c r="E284" i="1"/>
  <c r="H284" i="1" s="1"/>
  <c r="M284" i="1" s="1"/>
  <c r="A285" i="1"/>
  <c r="N283" i="1"/>
  <c r="Z283" i="1"/>
  <c r="AB283" i="1" s="1"/>
  <c r="Y283" i="1"/>
  <c r="X283" i="1"/>
  <c r="W283" i="1"/>
  <c r="U283" i="1"/>
  <c r="V283" i="1"/>
  <c r="A269" i="12"/>
  <c r="S268" i="12"/>
  <c r="R268" i="12"/>
  <c r="Q268" i="12"/>
  <c r="T268" i="12"/>
  <c r="U268" i="12"/>
  <c r="C269" i="12" l="1"/>
  <c r="N269" i="12"/>
  <c r="D269" i="12"/>
  <c r="H269" i="12"/>
  <c r="K269" i="12"/>
  <c r="O269" i="12"/>
  <c r="J269" i="12"/>
  <c r="A286" i="1"/>
  <c r="E285" i="1"/>
  <c r="H285" i="1" s="1"/>
  <c r="M285" i="1" s="1"/>
  <c r="N284" i="1"/>
  <c r="Z284" i="1"/>
  <c r="AB284" i="1" s="1"/>
  <c r="X284" i="1"/>
  <c r="Y284" i="1"/>
  <c r="W284" i="1"/>
  <c r="V284" i="1"/>
  <c r="U284" i="1"/>
  <c r="A270" i="12"/>
  <c r="U269" i="12"/>
  <c r="T269" i="12"/>
  <c r="S269" i="12"/>
  <c r="Q269" i="12"/>
  <c r="R269" i="12"/>
  <c r="J270" i="12" l="1"/>
  <c r="O270" i="12"/>
  <c r="H270" i="12"/>
  <c r="N270" i="12"/>
  <c r="K270" i="12"/>
  <c r="D270" i="12"/>
  <c r="C270" i="12"/>
  <c r="Z285" i="1"/>
  <c r="AB285" i="1" s="1"/>
  <c r="N285" i="1"/>
  <c r="Y285" i="1"/>
  <c r="X285" i="1"/>
  <c r="V285" i="1"/>
  <c r="W285" i="1"/>
  <c r="U285" i="1"/>
  <c r="E286" i="1"/>
  <c r="H286" i="1" s="1"/>
  <c r="M286" i="1" s="1"/>
  <c r="A287" i="1"/>
  <c r="A271" i="12"/>
  <c r="U270" i="12"/>
  <c r="S270" i="12"/>
  <c r="Q270" i="12"/>
  <c r="R270" i="12"/>
  <c r="T270" i="12"/>
  <c r="C271" i="12" l="1"/>
  <c r="K271" i="12"/>
  <c r="O271" i="12"/>
  <c r="D271" i="12"/>
  <c r="J271" i="12"/>
  <c r="N271" i="12"/>
  <c r="H271" i="12"/>
  <c r="Z286" i="1"/>
  <c r="AB286" i="1" s="1"/>
  <c r="Y286" i="1"/>
  <c r="N286" i="1"/>
  <c r="X286" i="1"/>
  <c r="V286" i="1"/>
  <c r="U286" i="1"/>
  <c r="W286" i="1"/>
  <c r="A288" i="1"/>
  <c r="E287" i="1"/>
  <c r="H287" i="1" s="1"/>
  <c r="M287" i="1" s="1"/>
  <c r="A272" i="12"/>
  <c r="Q271" i="12"/>
  <c r="U271" i="12"/>
  <c r="R271" i="12"/>
  <c r="S271" i="12"/>
  <c r="T271" i="12"/>
  <c r="D272" i="12" l="1"/>
  <c r="H272" i="12"/>
  <c r="N272" i="12"/>
  <c r="J272" i="12"/>
  <c r="K272" i="12"/>
  <c r="C272" i="12"/>
  <c r="O272" i="12"/>
  <c r="N287" i="1"/>
  <c r="Y287" i="1"/>
  <c r="Z287" i="1"/>
  <c r="AB287" i="1" s="1"/>
  <c r="X287" i="1"/>
  <c r="U287" i="1"/>
  <c r="V287" i="1"/>
  <c r="W287" i="1"/>
  <c r="A289" i="1"/>
  <c r="E288" i="1"/>
  <c r="H288" i="1" s="1"/>
  <c r="M288" i="1" s="1"/>
  <c r="A273" i="12"/>
  <c r="S272" i="12"/>
  <c r="R272" i="12"/>
  <c r="Q272" i="12"/>
  <c r="T272" i="12"/>
  <c r="U272" i="12"/>
  <c r="O273" i="12" l="1"/>
  <c r="J273" i="12"/>
  <c r="D273" i="12"/>
  <c r="N273" i="12"/>
  <c r="H273" i="12"/>
  <c r="K273" i="12"/>
  <c r="C273" i="12"/>
  <c r="E289" i="1"/>
  <c r="H289" i="1" s="1"/>
  <c r="M289" i="1" s="1"/>
  <c r="A290" i="1"/>
  <c r="N288" i="1"/>
  <c r="X288" i="1"/>
  <c r="Y288" i="1"/>
  <c r="Z288" i="1"/>
  <c r="AB288" i="1" s="1"/>
  <c r="W288" i="1"/>
  <c r="U288" i="1"/>
  <c r="V288" i="1"/>
  <c r="A274" i="12"/>
  <c r="U273" i="12"/>
  <c r="T273" i="12"/>
  <c r="S273" i="12"/>
  <c r="Q273" i="12"/>
  <c r="R273" i="12"/>
  <c r="H274" i="12" l="1"/>
  <c r="D274" i="12"/>
  <c r="O274" i="12"/>
  <c r="N274" i="12"/>
  <c r="J274" i="12"/>
  <c r="K274" i="12"/>
  <c r="C274" i="12"/>
  <c r="E290" i="1"/>
  <c r="H290" i="1" s="1"/>
  <c r="M290" i="1" s="1"/>
  <c r="A291" i="1"/>
  <c r="Y289" i="1"/>
  <c r="N289" i="1"/>
  <c r="X289" i="1"/>
  <c r="Z289" i="1"/>
  <c r="AB289" i="1" s="1"/>
  <c r="U289" i="1"/>
  <c r="V289" i="1"/>
  <c r="W289" i="1"/>
  <c r="A275" i="12"/>
  <c r="T274" i="12"/>
  <c r="Q274" i="12"/>
  <c r="U274" i="12"/>
  <c r="S274" i="12"/>
  <c r="R274" i="12"/>
  <c r="O275" i="12" l="1"/>
  <c r="J275" i="12"/>
  <c r="H275" i="12"/>
  <c r="C275" i="12"/>
  <c r="K275" i="12"/>
  <c r="D275" i="12"/>
  <c r="N275" i="12"/>
  <c r="A292" i="1"/>
  <c r="E291" i="1"/>
  <c r="H291" i="1" s="1"/>
  <c r="M291" i="1" s="1"/>
  <c r="X290" i="1"/>
  <c r="Z290" i="1"/>
  <c r="AB290" i="1" s="1"/>
  <c r="N290" i="1"/>
  <c r="Y290" i="1"/>
  <c r="U290" i="1"/>
  <c r="W290" i="1"/>
  <c r="V290" i="1"/>
  <c r="A276" i="12"/>
  <c r="R275" i="12"/>
  <c r="S275" i="12"/>
  <c r="Q275" i="12"/>
  <c r="T275" i="12"/>
  <c r="U275" i="12"/>
  <c r="J276" i="12" l="1"/>
  <c r="K276" i="12"/>
  <c r="D276" i="12"/>
  <c r="H276" i="12"/>
  <c r="N276" i="12"/>
  <c r="O276" i="12"/>
  <c r="C276" i="12"/>
  <c r="N291" i="1"/>
  <c r="Z291" i="1"/>
  <c r="AB291" i="1" s="1"/>
  <c r="X291" i="1"/>
  <c r="Y291" i="1"/>
  <c r="U291" i="1"/>
  <c r="W291" i="1"/>
  <c r="V291" i="1"/>
  <c r="E292" i="1"/>
  <c r="H292" i="1" s="1"/>
  <c r="M292" i="1" s="1"/>
  <c r="A293" i="1"/>
  <c r="A277" i="12"/>
  <c r="T276" i="12"/>
  <c r="U276" i="12"/>
  <c r="S276" i="12"/>
  <c r="Q276" i="12"/>
  <c r="R276" i="12"/>
  <c r="K277" i="12" l="1"/>
  <c r="N277" i="12"/>
  <c r="C277" i="12"/>
  <c r="J277" i="12"/>
  <c r="D277" i="12"/>
  <c r="O277" i="12"/>
  <c r="H277" i="12"/>
  <c r="A294" i="1"/>
  <c r="E293" i="1"/>
  <c r="H293" i="1" s="1"/>
  <c r="M293" i="1" s="1"/>
  <c r="N292" i="1"/>
  <c r="Y292" i="1"/>
  <c r="Z292" i="1"/>
  <c r="X292" i="1"/>
  <c r="W292" i="1"/>
  <c r="U292" i="1"/>
  <c r="V292" i="1"/>
  <c r="A278" i="12"/>
  <c r="T277" i="12"/>
  <c r="Q277" i="12"/>
  <c r="U277" i="12"/>
  <c r="S277" i="12"/>
  <c r="R277" i="12"/>
  <c r="J278" i="12" l="1"/>
  <c r="C278" i="12"/>
  <c r="D278" i="12"/>
  <c r="H278" i="12"/>
  <c r="N278" i="12"/>
  <c r="K278" i="12"/>
  <c r="O278" i="12"/>
  <c r="AB292" i="1"/>
  <c r="Z293" i="1"/>
  <c r="AB293" i="1" s="1"/>
  <c r="Y293" i="1"/>
  <c r="X293" i="1"/>
  <c r="N293" i="1"/>
  <c r="V293" i="1"/>
  <c r="U293" i="1"/>
  <c r="W293" i="1"/>
  <c r="A295" i="1"/>
  <c r="E294" i="1"/>
  <c r="H294" i="1" s="1"/>
  <c r="M294" i="1" s="1"/>
  <c r="A279" i="12"/>
  <c r="S278" i="12"/>
  <c r="R278" i="12"/>
  <c r="Q278" i="12"/>
  <c r="T278" i="12"/>
  <c r="U278" i="12"/>
  <c r="C279" i="12" l="1"/>
  <c r="K279" i="12"/>
  <c r="D279" i="12"/>
  <c r="O279" i="12"/>
  <c r="J279" i="12"/>
  <c r="H279" i="12"/>
  <c r="N279" i="12"/>
  <c r="X294" i="1"/>
  <c r="N294" i="1"/>
  <c r="Z294" i="1"/>
  <c r="AB294" i="1" s="1"/>
  <c r="Y294" i="1"/>
  <c r="U294" i="1"/>
  <c r="V294" i="1"/>
  <c r="W294" i="1"/>
  <c r="A296" i="1"/>
  <c r="E295" i="1"/>
  <c r="H295" i="1" s="1"/>
  <c r="M295" i="1" s="1"/>
  <c r="A280" i="12"/>
  <c r="R279" i="12"/>
  <c r="U279" i="12"/>
  <c r="T279" i="12"/>
  <c r="Q279" i="12"/>
  <c r="S279" i="12"/>
  <c r="J280" i="12" l="1"/>
  <c r="N280" i="12"/>
  <c r="O280" i="12"/>
  <c r="D280" i="12"/>
  <c r="H280" i="12"/>
  <c r="C280" i="12"/>
  <c r="K280" i="12"/>
  <c r="E296" i="1"/>
  <c r="H296" i="1" s="1"/>
  <c r="M296" i="1" s="1"/>
  <c r="A297" i="1"/>
  <c r="N295" i="1"/>
  <c r="Z295" i="1"/>
  <c r="AB295" i="1" s="1"/>
  <c r="X295" i="1"/>
  <c r="Y295" i="1"/>
  <c r="W295" i="1"/>
  <c r="U295" i="1"/>
  <c r="V295" i="1"/>
  <c r="A281" i="12"/>
  <c r="T280" i="12"/>
  <c r="U280" i="12"/>
  <c r="Q280" i="12"/>
  <c r="R280" i="12"/>
  <c r="S280" i="12"/>
  <c r="D281" i="12" l="1"/>
  <c r="O281" i="12"/>
  <c r="H281" i="12"/>
  <c r="K281" i="12"/>
  <c r="C281" i="12"/>
  <c r="N281" i="12"/>
  <c r="J281" i="12"/>
  <c r="E297" i="1"/>
  <c r="H297" i="1" s="1"/>
  <c r="M297" i="1" s="1"/>
  <c r="A298" i="1"/>
  <c r="N296" i="1"/>
  <c r="Y296" i="1"/>
  <c r="Z296" i="1"/>
  <c r="AB296" i="1" s="1"/>
  <c r="X296" i="1"/>
  <c r="U296" i="1"/>
  <c r="W296" i="1"/>
  <c r="V296" i="1"/>
  <c r="A282" i="12"/>
  <c r="S281" i="12"/>
  <c r="R281" i="12"/>
  <c r="Q281" i="12"/>
  <c r="T281" i="12"/>
  <c r="U281" i="12"/>
  <c r="N282" i="12" l="1"/>
  <c r="H282" i="12"/>
  <c r="K282" i="12"/>
  <c r="O282" i="12"/>
  <c r="D282" i="12"/>
  <c r="C282" i="12"/>
  <c r="J282" i="12"/>
  <c r="E298" i="1"/>
  <c r="H298" i="1" s="1"/>
  <c r="M298" i="1" s="1"/>
  <c r="A299" i="1"/>
  <c r="N297" i="1"/>
  <c r="Y297" i="1"/>
  <c r="X297" i="1"/>
  <c r="Z297" i="1"/>
  <c r="AB297" i="1" s="1"/>
  <c r="V297" i="1"/>
  <c r="W297" i="1"/>
  <c r="U297" i="1"/>
  <c r="A283" i="12"/>
  <c r="U282" i="12"/>
  <c r="T282" i="12"/>
  <c r="R282" i="12"/>
  <c r="S282" i="12"/>
  <c r="Q282" i="12"/>
  <c r="O283" i="12" l="1"/>
  <c r="C283" i="12"/>
  <c r="N283" i="12"/>
  <c r="D283" i="12"/>
  <c r="K283" i="12"/>
  <c r="H283" i="12"/>
  <c r="J283" i="12"/>
  <c r="A300" i="1"/>
  <c r="E299" i="1"/>
  <c r="H299" i="1" s="1"/>
  <c r="M299" i="1" s="1"/>
  <c r="X298" i="1"/>
  <c r="Y298" i="1"/>
  <c r="N298" i="1"/>
  <c r="Z298" i="1"/>
  <c r="AB298" i="1" s="1"/>
  <c r="W298" i="1"/>
  <c r="U298" i="1"/>
  <c r="V298" i="1"/>
  <c r="A284" i="12"/>
  <c r="R283" i="12"/>
  <c r="U283" i="12"/>
  <c r="Q283" i="12"/>
  <c r="S283" i="12"/>
  <c r="T283" i="12"/>
  <c r="H284" i="12" l="1"/>
  <c r="J284" i="12"/>
  <c r="C284" i="12"/>
  <c r="N284" i="12"/>
  <c r="O284" i="12"/>
  <c r="D284" i="12"/>
  <c r="K284" i="12"/>
  <c r="X299" i="1"/>
  <c r="N299" i="1"/>
  <c r="Z299" i="1"/>
  <c r="AB299" i="1" s="1"/>
  <c r="Y299" i="1"/>
  <c r="U299" i="1"/>
  <c r="V299" i="1"/>
  <c r="W299" i="1"/>
  <c r="E300" i="1"/>
  <c r="H300" i="1" s="1"/>
  <c r="M300" i="1" s="1"/>
  <c r="A301" i="1"/>
  <c r="A285" i="12"/>
  <c r="T284" i="12"/>
  <c r="S284" i="12"/>
  <c r="R284" i="12"/>
  <c r="Q284" i="12"/>
  <c r="U284" i="12"/>
  <c r="C285" i="12" l="1"/>
  <c r="D285" i="12"/>
  <c r="K285" i="12"/>
  <c r="O285" i="12"/>
  <c r="N285" i="12"/>
  <c r="J285" i="12"/>
  <c r="H285" i="12"/>
  <c r="E301" i="1"/>
  <c r="H301" i="1" s="1"/>
  <c r="M301" i="1" s="1"/>
  <c r="A302" i="1"/>
  <c r="N300" i="1"/>
  <c r="X300" i="1"/>
  <c r="Z300" i="1"/>
  <c r="AB300" i="1" s="1"/>
  <c r="Y300" i="1"/>
  <c r="U300" i="1"/>
  <c r="W300" i="1"/>
  <c r="V300" i="1"/>
  <c r="A286" i="12"/>
  <c r="S285" i="12"/>
  <c r="U285" i="12"/>
  <c r="R285" i="12"/>
  <c r="T285" i="12"/>
  <c r="Q285" i="12"/>
  <c r="J286" i="12" l="1"/>
  <c r="D286" i="12"/>
  <c r="H286" i="12"/>
  <c r="K286" i="12"/>
  <c r="C286" i="12"/>
  <c r="N286" i="12"/>
  <c r="O286" i="12"/>
  <c r="E302" i="1"/>
  <c r="H302" i="1" s="1"/>
  <c r="M302" i="1" s="1"/>
  <c r="A303" i="1"/>
  <c r="Z301" i="1"/>
  <c r="AB301" i="1" s="1"/>
  <c r="N301" i="1"/>
  <c r="X301" i="1"/>
  <c r="Y301" i="1"/>
  <c r="U301" i="1"/>
  <c r="W301" i="1"/>
  <c r="V301" i="1"/>
  <c r="A287" i="12"/>
  <c r="U286" i="12"/>
  <c r="R286" i="12"/>
  <c r="Q286" i="12"/>
  <c r="S286" i="12"/>
  <c r="T286" i="12"/>
  <c r="C287" i="12" l="1"/>
  <c r="K287" i="12"/>
  <c r="O287" i="12"/>
  <c r="H287" i="12"/>
  <c r="D287" i="12"/>
  <c r="J287" i="12"/>
  <c r="N287" i="12"/>
  <c r="A304" i="1"/>
  <c r="E303" i="1"/>
  <c r="H303" i="1" s="1"/>
  <c r="M303" i="1" s="1"/>
  <c r="X302" i="1"/>
  <c r="N302" i="1"/>
  <c r="Z302" i="1"/>
  <c r="Y302" i="1"/>
  <c r="V302" i="1"/>
  <c r="U302" i="1"/>
  <c r="W302" i="1"/>
  <c r="A288" i="12"/>
  <c r="R287" i="12"/>
  <c r="U287" i="12"/>
  <c r="S287" i="12"/>
  <c r="Q287" i="12"/>
  <c r="T287" i="12"/>
  <c r="C288" i="12" l="1"/>
  <c r="K288" i="12"/>
  <c r="J288" i="12"/>
  <c r="N288" i="12"/>
  <c r="D288" i="12"/>
  <c r="H288" i="12"/>
  <c r="O288" i="12"/>
  <c r="AB302" i="1"/>
  <c r="N303" i="1"/>
  <c r="X303" i="1"/>
  <c r="Z303" i="1"/>
  <c r="AB303" i="1" s="1"/>
  <c r="Y303" i="1"/>
  <c r="U303" i="1"/>
  <c r="W303" i="1"/>
  <c r="V303" i="1"/>
  <c r="E304" i="1"/>
  <c r="H304" i="1" s="1"/>
  <c r="M304" i="1" s="1"/>
  <c r="A305" i="1"/>
  <c r="A289" i="12"/>
  <c r="T288" i="12"/>
  <c r="Q288" i="12"/>
  <c r="R288" i="12"/>
  <c r="S288" i="12"/>
  <c r="U288" i="12"/>
  <c r="J289" i="12" l="1"/>
  <c r="C289" i="12"/>
  <c r="D289" i="12"/>
  <c r="N289" i="12"/>
  <c r="K289" i="12"/>
  <c r="O289" i="12"/>
  <c r="H289" i="12"/>
  <c r="N304" i="1"/>
  <c r="Z304" i="1"/>
  <c r="X304" i="1"/>
  <c r="Y304" i="1"/>
  <c r="V304" i="1"/>
  <c r="U304" i="1"/>
  <c r="W304" i="1"/>
  <c r="E305" i="1"/>
  <c r="H305" i="1" s="1"/>
  <c r="M305" i="1" s="1"/>
  <c r="A306" i="1"/>
  <c r="A290" i="12"/>
  <c r="S289" i="12"/>
  <c r="U289" i="12"/>
  <c r="T289" i="12"/>
  <c r="Q289" i="12"/>
  <c r="R289" i="12"/>
  <c r="N290" i="12" l="1"/>
  <c r="H290" i="12"/>
  <c r="D290" i="12"/>
  <c r="K290" i="12"/>
  <c r="J290" i="12"/>
  <c r="C290" i="12"/>
  <c r="O290" i="12"/>
  <c r="Y305" i="1"/>
  <c r="N305" i="1"/>
  <c r="X305" i="1"/>
  <c r="Z305" i="1"/>
  <c r="AB305" i="1" s="1"/>
  <c r="W305" i="1"/>
  <c r="V305" i="1"/>
  <c r="U305" i="1"/>
  <c r="A307" i="1"/>
  <c r="E306" i="1"/>
  <c r="H306" i="1" s="1"/>
  <c r="M306" i="1" s="1"/>
  <c r="AB304" i="1"/>
  <c r="A291" i="12"/>
  <c r="U290" i="12"/>
  <c r="Q290" i="12"/>
  <c r="R290" i="12"/>
  <c r="T290" i="12"/>
  <c r="S290" i="12"/>
  <c r="O291" i="12" l="1"/>
  <c r="C291" i="12"/>
  <c r="N291" i="12"/>
  <c r="J291" i="12"/>
  <c r="H291" i="12"/>
  <c r="K291" i="12"/>
  <c r="D291" i="12"/>
  <c r="A308" i="1"/>
  <c r="E307" i="1"/>
  <c r="H307" i="1" s="1"/>
  <c r="M307" i="1" s="1"/>
  <c r="X306" i="1"/>
  <c r="N306" i="1"/>
  <c r="Z306" i="1"/>
  <c r="AB306" i="1" s="1"/>
  <c r="Y306" i="1"/>
  <c r="V306" i="1"/>
  <c r="U306" i="1"/>
  <c r="W306" i="1"/>
  <c r="A292" i="12"/>
  <c r="R291" i="12"/>
  <c r="Q291" i="12"/>
  <c r="U291" i="12"/>
  <c r="S291" i="12"/>
  <c r="T291" i="12"/>
  <c r="J292" i="12" l="1"/>
  <c r="N292" i="12"/>
  <c r="H292" i="12"/>
  <c r="C292" i="12"/>
  <c r="D292" i="12"/>
  <c r="K292" i="12"/>
  <c r="O292" i="12"/>
  <c r="X307" i="1"/>
  <c r="Y307" i="1"/>
  <c r="Z307" i="1"/>
  <c r="AB307" i="1" s="1"/>
  <c r="N307" i="1"/>
  <c r="W307" i="1"/>
  <c r="V307" i="1"/>
  <c r="U307" i="1"/>
  <c r="E308" i="1"/>
  <c r="H308" i="1" s="1"/>
  <c r="M308" i="1" s="1"/>
  <c r="A309" i="1"/>
  <c r="A293" i="12"/>
  <c r="T292" i="12"/>
  <c r="S292" i="12"/>
  <c r="Q292" i="12"/>
  <c r="R292" i="12"/>
  <c r="U292" i="12"/>
  <c r="C293" i="12" l="1"/>
  <c r="K293" i="12"/>
  <c r="H293" i="12"/>
  <c r="D293" i="12"/>
  <c r="O293" i="12"/>
  <c r="N293" i="12"/>
  <c r="J293" i="12"/>
  <c r="N308" i="1"/>
  <c r="Z308" i="1"/>
  <c r="AB308" i="1" s="1"/>
  <c r="X308" i="1"/>
  <c r="Y308" i="1"/>
  <c r="V308" i="1"/>
  <c r="W308" i="1"/>
  <c r="U308" i="1"/>
  <c r="E309" i="1"/>
  <c r="H309" i="1" s="1"/>
  <c r="M309" i="1" s="1"/>
  <c r="A310" i="1"/>
  <c r="A294" i="12"/>
  <c r="U293" i="12"/>
  <c r="S293" i="12"/>
  <c r="R293" i="12"/>
  <c r="T293" i="12"/>
  <c r="Q293" i="12"/>
  <c r="K294" i="12" l="1"/>
  <c r="D294" i="12"/>
  <c r="O294" i="12"/>
  <c r="J294" i="12"/>
  <c r="C294" i="12"/>
  <c r="N294" i="12"/>
  <c r="H294" i="12"/>
  <c r="Z309" i="1"/>
  <c r="N309" i="1"/>
  <c r="X309" i="1"/>
  <c r="Y309" i="1"/>
  <c r="V309" i="1"/>
  <c r="W309" i="1"/>
  <c r="U309" i="1"/>
  <c r="E310" i="1"/>
  <c r="H310" i="1" s="1"/>
  <c r="M310" i="1" s="1"/>
  <c r="A311" i="1"/>
  <c r="A295" i="12"/>
  <c r="U294" i="12"/>
  <c r="T294" i="12"/>
  <c r="S294" i="12"/>
  <c r="R294" i="12"/>
  <c r="Q294" i="12"/>
  <c r="D295" i="12" l="1"/>
  <c r="H295" i="12"/>
  <c r="O295" i="12"/>
  <c r="J295" i="12"/>
  <c r="N295" i="12"/>
  <c r="C295" i="12"/>
  <c r="K295" i="12"/>
  <c r="AB309" i="1"/>
  <c r="X310" i="1"/>
  <c r="Y310" i="1"/>
  <c r="Z310" i="1"/>
  <c r="AB310" i="1" s="1"/>
  <c r="N310" i="1"/>
  <c r="W310" i="1"/>
  <c r="V310" i="1"/>
  <c r="U310" i="1"/>
  <c r="E311" i="1"/>
  <c r="H311" i="1" s="1"/>
  <c r="M311" i="1" s="1"/>
  <c r="A312" i="1"/>
  <c r="A296" i="12"/>
  <c r="R295" i="12"/>
  <c r="Q295" i="12"/>
  <c r="S295" i="12"/>
  <c r="U295" i="12"/>
  <c r="T295" i="12"/>
  <c r="N296" i="12" l="1"/>
  <c r="C296" i="12"/>
  <c r="K296" i="12"/>
  <c r="H296" i="12"/>
  <c r="J296" i="12"/>
  <c r="D296" i="12"/>
  <c r="O296" i="12"/>
  <c r="N311" i="1"/>
  <c r="Z311" i="1"/>
  <c r="AB311" i="1" s="1"/>
  <c r="X311" i="1"/>
  <c r="Y311" i="1"/>
  <c r="W311" i="1"/>
  <c r="U311" i="1"/>
  <c r="V311" i="1"/>
  <c r="E312" i="1"/>
  <c r="H312" i="1" s="1"/>
  <c r="M312" i="1" s="1"/>
  <c r="A313" i="1"/>
  <c r="A297" i="12"/>
  <c r="T296" i="12"/>
  <c r="S296" i="12"/>
  <c r="Q296" i="12"/>
  <c r="U296" i="12"/>
  <c r="R296" i="12"/>
  <c r="D297" i="12" l="1"/>
  <c r="O297" i="12"/>
  <c r="C297" i="12"/>
  <c r="K297" i="12"/>
  <c r="N297" i="12"/>
  <c r="H297" i="12"/>
  <c r="J297" i="12"/>
  <c r="N312" i="1"/>
  <c r="Z312" i="1"/>
  <c r="AB312" i="1" s="1"/>
  <c r="Y312" i="1"/>
  <c r="X312" i="1"/>
  <c r="U312" i="1"/>
  <c r="W312" i="1"/>
  <c r="V312" i="1"/>
  <c r="A314" i="1"/>
  <c r="E313" i="1"/>
  <c r="H313" i="1" s="1"/>
  <c r="M313" i="1" s="1"/>
  <c r="A298" i="12"/>
  <c r="U297" i="12"/>
  <c r="S297" i="12"/>
  <c r="Q297" i="12"/>
  <c r="R297" i="12"/>
  <c r="T297" i="12"/>
  <c r="J298" i="12" l="1"/>
  <c r="H298" i="12"/>
  <c r="C298" i="12"/>
  <c r="K298" i="12"/>
  <c r="N298" i="12"/>
  <c r="D298" i="12"/>
  <c r="O298" i="12"/>
  <c r="E314" i="1"/>
  <c r="H314" i="1" s="1"/>
  <c r="M314" i="1" s="1"/>
  <c r="A315" i="1"/>
  <c r="Y313" i="1"/>
  <c r="N313" i="1"/>
  <c r="X313" i="1"/>
  <c r="Z313" i="1"/>
  <c r="AB313" i="1" s="1"/>
  <c r="V313" i="1"/>
  <c r="W313" i="1"/>
  <c r="U313" i="1"/>
  <c r="A299" i="12"/>
  <c r="U298" i="12"/>
  <c r="S298" i="12"/>
  <c r="Q298" i="12"/>
  <c r="R298" i="12"/>
  <c r="T298" i="12"/>
  <c r="K299" i="12" l="1"/>
  <c r="D299" i="12"/>
  <c r="C299" i="12"/>
  <c r="N299" i="12"/>
  <c r="H299" i="12"/>
  <c r="J299" i="12"/>
  <c r="O299" i="12"/>
  <c r="E315" i="1"/>
  <c r="H315" i="1" s="1"/>
  <c r="M315" i="1" s="1"/>
  <c r="A316" i="1"/>
  <c r="X314" i="1"/>
  <c r="N314" i="1"/>
  <c r="Z314" i="1"/>
  <c r="AB314" i="1" s="1"/>
  <c r="Y314" i="1"/>
  <c r="U314" i="1"/>
  <c r="W314" i="1"/>
  <c r="V314" i="1"/>
  <c r="A300" i="12"/>
  <c r="R299" i="12"/>
  <c r="Q299" i="12"/>
  <c r="U299" i="12"/>
  <c r="T299" i="12"/>
  <c r="S299" i="12"/>
  <c r="H300" i="12" l="1"/>
  <c r="C300" i="12"/>
  <c r="D300" i="12"/>
  <c r="K300" i="12"/>
  <c r="J300" i="12"/>
  <c r="N300" i="12"/>
  <c r="O300" i="12"/>
  <c r="A317" i="1"/>
  <c r="E316" i="1"/>
  <c r="H316" i="1" s="1"/>
  <c r="M316" i="1" s="1"/>
  <c r="Y315" i="1"/>
  <c r="Z315" i="1"/>
  <c r="AB315" i="1" s="1"/>
  <c r="X315" i="1"/>
  <c r="N315" i="1"/>
  <c r="U315" i="1"/>
  <c r="V315" i="1"/>
  <c r="W315" i="1"/>
  <c r="A301" i="12"/>
  <c r="T300" i="12"/>
  <c r="S300" i="12"/>
  <c r="Q300" i="12"/>
  <c r="U300" i="12"/>
  <c r="R300" i="12"/>
  <c r="J301" i="12" l="1"/>
  <c r="N301" i="12"/>
  <c r="D301" i="12"/>
  <c r="K301" i="12"/>
  <c r="H301" i="12"/>
  <c r="O301" i="12"/>
  <c r="C301" i="12"/>
  <c r="N316" i="1"/>
  <c r="Y316" i="1"/>
  <c r="Z316" i="1"/>
  <c r="AB316" i="1" s="1"/>
  <c r="X316" i="1"/>
  <c r="U316" i="1"/>
  <c r="W316" i="1"/>
  <c r="V316" i="1"/>
  <c r="A318" i="1"/>
  <c r="E317" i="1"/>
  <c r="H317" i="1" s="1"/>
  <c r="M317" i="1" s="1"/>
  <c r="A302" i="12"/>
  <c r="U301" i="12"/>
  <c r="S301" i="12"/>
  <c r="T301" i="12"/>
  <c r="R301" i="12"/>
  <c r="Q301" i="12"/>
  <c r="J302" i="12" l="1"/>
  <c r="N302" i="12"/>
  <c r="K302" i="12"/>
  <c r="D302" i="12"/>
  <c r="H302" i="12"/>
  <c r="C302" i="12"/>
  <c r="O302" i="12"/>
  <c r="E318" i="1"/>
  <c r="H318" i="1" s="1"/>
  <c r="M318" i="1" s="1"/>
  <c r="A319" i="1"/>
  <c r="Z317" i="1"/>
  <c r="AB317" i="1" s="1"/>
  <c r="N317" i="1"/>
  <c r="Y317" i="1"/>
  <c r="X317" i="1"/>
  <c r="U317" i="1"/>
  <c r="V317" i="1"/>
  <c r="W317" i="1"/>
  <c r="A303" i="12"/>
  <c r="U302" i="12"/>
  <c r="R302" i="12"/>
  <c r="Q302" i="12"/>
  <c r="S302" i="12"/>
  <c r="T302" i="12"/>
  <c r="C303" i="12" l="1"/>
  <c r="K303" i="12"/>
  <c r="H303" i="12"/>
  <c r="O303" i="12"/>
  <c r="J303" i="12"/>
  <c r="D303" i="12"/>
  <c r="N303" i="12"/>
  <c r="A320" i="1"/>
  <c r="E319" i="1"/>
  <c r="H319" i="1" s="1"/>
  <c r="M319" i="1" s="1"/>
  <c r="Y318" i="1"/>
  <c r="Z318" i="1"/>
  <c r="AB318" i="1" s="1"/>
  <c r="N318" i="1"/>
  <c r="X318" i="1"/>
  <c r="W318" i="1"/>
  <c r="V318" i="1"/>
  <c r="U318" i="1"/>
  <c r="A304" i="12"/>
  <c r="R303" i="12"/>
  <c r="Q303" i="12"/>
  <c r="T303" i="12"/>
  <c r="U303" i="12"/>
  <c r="S303" i="12"/>
  <c r="H304" i="12" l="1"/>
  <c r="K304" i="12"/>
  <c r="D304" i="12"/>
  <c r="O304" i="12"/>
  <c r="N304" i="12"/>
  <c r="C304" i="12"/>
  <c r="J304" i="12"/>
  <c r="N319" i="1"/>
  <c r="Y319" i="1"/>
  <c r="Z319" i="1"/>
  <c r="AB319" i="1" s="1"/>
  <c r="X319" i="1"/>
  <c r="W319" i="1"/>
  <c r="U319" i="1"/>
  <c r="V319" i="1"/>
  <c r="E320" i="1"/>
  <c r="H320" i="1" s="1"/>
  <c r="M320" i="1" s="1"/>
  <c r="A321" i="1"/>
  <c r="A305" i="12"/>
  <c r="T304" i="12"/>
  <c r="S304" i="12"/>
  <c r="Q304" i="12"/>
  <c r="U304" i="12"/>
  <c r="R304" i="12"/>
  <c r="D305" i="12" l="1"/>
  <c r="H305" i="12"/>
  <c r="C305" i="12"/>
  <c r="N305" i="12"/>
  <c r="J305" i="12"/>
  <c r="O305" i="12"/>
  <c r="K305" i="12"/>
  <c r="N320" i="1"/>
  <c r="Y320" i="1"/>
  <c r="X320" i="1"/>
  <c r="Z320" i="1"/>
  <c r="AB320" i="1" s="1"/>
  <c r="U320" i="1"/>
  <c r="W320" i="1"/>
  <c r="V320" i="1"/>
  <c r="A322" i="1"/>
  <c r="E321" i="1"/>
  <c r="H321" i="1" s="1"/>
  <c r="M321" i="1" s="1"/>
  <c r="A306" i="12"/>
  <c r="U305" i="12"/>
  <c r="S305" i="12"/>
  <c r="T305" i="12"/>
  <c r="R305" i="12"/>
  <c r="Q305" i="12"/>
  <c r="O306" i="12" l="1"/>
  <c r="D306" i="12"/>
  <c r="C306" i="12"/>
  <c r="N306" i="12"/>
  <c r="K306" i="12"/>
  <c r="J306" i="12"/>
  <c r="H306" i="12"/>
  <c r="E322" i="1"/>
  <c r="H322" i="1" s="1"/>
  <c r="M322" i="1" s="1"/>
  <c r="A323" i="1"/>
  <c r="X321" i="1"/>
  <c r="Y321" i="1"/>
  <c r="N321" i="1"/>
  <c r="Z321" i="1"/>
  <c r="AB321" i="1" s="1"/>
  <c r="W321" i="1"/>
  <c r="V321" i="1"/>
  <c r="U321" i="1"/>
  <c r="A307" i="12"/>
  <c r="U306" i="12"/>
  <c r="T306" i="12"/>
  <c r="S306" i="12"/>
  <c r="Q306" i="12"/>
  <c r="R306" i="12"/>
  <c r="O307" i="12" l="1"/>
  <c r="J307" i="12"/>
  <c r="C307" i="12"/>
  <c r="H307" i="12"/>
  <c r="K307" i="12"/>
  <c r="N307" i="12"/>
  <c r="D307" i="12"/>
  <c r="A324" i="1"/>
  <c r="E323" i="1"/>
  <c r="H323" i="1" s="1"/>
  <c r="M323" i="1" s="1"/>
  <c r="X322" i="1"/>
  <c r="N322" i="1"/>
  <c r="Y322" i="1"/>
  <c r="Z322" i="1"/>
  <c r="AB322" i="1" s="1"/>
  <c r="V322" i="1"/>
  <c r="U322" i="1"/>
  <c r="W322" i="1"/>
  <c r="A308" i="12"/>
  <c r="R307" i="12"/>
  <c r="Q307" i="12"/>
  <c r="S307" i="12"/>
  <c r="T307" i="12"/>
  <c r="U307" i="12"/>
  <c r="D308" i="12" l="1"/>
  <c r="K308" i="12"/>
  <c r="H308" i="12"/>
  <c r="C308" i="12"/>
  <c r="N308" i="12"/>
  <c r="O308" i="12"/>
  <c r="J308" i="12"/>
  <c r="X323" i="1"/>
  <c r="N323" i="1"/>
  <c r="Y323" i="1"/>
  <c r="Z323" i="1"/>
  <c r="AB323" i="1" s="1"/>
  <c r="U323" i="1"/>
  <c r="V323" i="1"/>
  <c r="W323" i="1"/>
  <c r="E324" i="1"/>
  <c r="H324" i="1" s="1"/>
  <c r="M324" i="1" s="1"/>
  <c r="A325" i="1"/>
  <c r="A309" i="12"/>
  <c r="T308" i="12"/>
  <c r="S308" i="12"/>
  <c r="Q308" i="12"/>
  <c r="R308" i="12"/>
  <c r="U308" i="12"/>
  <c r="K309" i="12" l="1"/>
  <c r="J309" i="12"/>
  <c r="N309" i="12"/>
  <c r="D309" i="12"/>
  <c r="H309" i="12"/>
  <c r="O309" i="12"/>
  <c r="C309" i="12"/>
  <c r="N324" i="1"/>
  <c r="Z324" i="1"/>
  <c r="AB324" i="1" s="1"/>
  <c r="X324" i="1"/>
  <c r="Y324" i="1"/>
  <c r="V324" i="1"/>
  <c r="W324" i="1"/>
  <c r="U324" i="1"/>
  <c r="E325" i="1"/>
  <c r="H325" i="1" s="1"/>
  <c r="M325" i="1" s="1"/>
  <c r="A326" i="1"/>
  <c r="A310" i="12"/>
  <c r="U309" i="12"/>
  <c r="S309" i="12"/>
  <c r="R309" i="12"/>
  <c r="Q309" i="12"/>
  <c r="T309" i="12"/>
  <c r="K310" i="12" l="1"/>
  <c r="D310" i="12"/>
  <c r="N310" i="12"/>
  <c r="J310" i="12"/>
  <c r="H310" i="12"/>
  <c r="C310" i="12"/>
  <c r="O310" i="12"/>
  <c r="Z325" i="1"/>
  <c r="AB325" i="1" s="1"/>
  <c r="N325" i="1"/>
  <c r="Y325" i="1"/>
  <c r="X325" i="1"/>
  <c r="U325" i="1"/>
  <c r="V325" i="1"/>
  <c r="W325" i="1"/>
  <c r="A327" i="1"/>
  <c r="E326" i="1"/>
  <c r="H326" i="1" s="1"/>
  <c r="M326" i="1" s="1"/>
  <c r="A311" i="12"/>
  <c r="U310" i="12"/>
  <c r="T310" i="12"/>
  <c r="Q310" i="12"/>
  <c r="R310" i="12"/>
  <c r="S310" i="12"/>
  <c r="D311" i="12" l="1"/>
  <c r="K311" i="12"/>
  <c r="J311" i="12"/>
  <c r="N311" i="12"/>
  <c r="H311" i="12"/>
  <c r="O311" i="12"/>
  <c r="C311" i="12"/>
  <c r="N326" i="1"/>
  <c r="X326" i="1"/>
  <c r="Z326" i="1"/>
  <c r="AB326" i="1" s="1"/>
  <c r="Y326" i="1"/>
  <c r="W326" i="1"/>
  <c r="U326" i="1"/>
  <c r="V326" i="1"/>
  <c r="A328" i="1"/>
  <c r="E327" i="1"/>
  <c r="H327" i="1" s="1"/>
  <c r="M327" i="1" s="1"/>
  <c r="A312" i="12"/>
  <c r="R311" i="12"/>
  <c r="Q311" i="12"/>
  <c r="U311" i="12"/>
  <c r="T311" i="12"/>
  <c r="S311" i="12"/>
  <c r="D312" i="12" l="1"/>
  <c r="O312" i="12"/>
  <c r="C312" i="12"/>
  <c r="N312" i="12"/>
  <c r="H312" i="12"/>
  <c r="J312" i="12"/>
  <c r="K312" i="12"/>
  <c r="E328" i="1"/>
  <c r="H328" i="1" s="1"/>
  <c r="M328" i="1" s="1"/>
  <c r="A329" i="1"/>
  <c r="N327" i="1"/>
  <c r="Z327" i="1"/>
  <c r="AB327" i="1" s="1"/>
  <c r="X327" i="1"/>
  <c r="Y327" i="1"/>
  <c r="W327" i="1"/>
  <c r="V327" i="1"/>
  <c r="U327" i="1"/>
  <c r="A313" i="12"/>
  <c r="T312" i="12"/>
  <c r="S312" i="12"/>
  <c r="Q312" i="12"/>
  <c r="R312" i="12"/>
  <c r="U312" i="12"/>
  <c r="N313" i="12" l="1"/>
  <c r="J313" i="12"/>
  <c r="C313" i="12"/>
  <c r="H313" i="12"/>
  <c r="D313" i="12"/>
  <c r="O313" i="12"/>
  <c r="K313" i="12"/>
  <c r="A330" i="1"/>
  <c r="E329" i="1"/>
  <c r="H329" i="1" s="1"/>
  <c r="M329" i="1" s="1"/>
  <c r="N328" i="1"/>
  <c r="Z328" i="1"/>
  <c r="AB328" i="1" s="1"/>
  <c r="Y328" i="1"/>
  <c r="X328" i="1"/>
  <c r="U328" i="1"/>
  <c r="V328" i="1"/>
  <c r="W328" i="1"/>
  <c r="A314" i="12"/>
  <c r="U313" i="12"/>
  <c r="S313" i="12"/>
  <c r="T313" i="12"/>
  <c r="R313" i="12"/>
  <c r="Q313" i="12"/>
  <c r="N314" i="12" l="1"/>
  <c r="C314" i="12"/>
  <c r="K314" i="12"/>
  <c r="J314" i="12"/>
  <c r="D314" i="12"/>
  <c r="H314" i="12"/>
  <c r="O314" i="12"/>
  <c r="Z329" i="1"/>
  <c r="AB329" i="1" s="1"/>
  <c r="N329" i="1"/>
  <c r="Y329" i="1"/>
  <c r="X329" i="1"/>
  <c r="V329" i="1"/>
  <c r="U329" i="1"/>
  <c r="W329" i="1"/>
  <c r="A331" i="1"/>
  <c r="E330" i="1"/>
  <c r="H330" i="1" s="1"/>
  <c r="M330" i="1" s="1"/>
  <c r="A315" i="12"/>
  <c r="U314" i="12"/>
  <c r="S314" i="12"/>
  <c r="R314" i="12"/>
  <c r="Q314" i="12"/>
  <c r="T314" i="12"/>
  <c r="O315" i="12" l="1"/>
  <c r="C315" i="12"/>
  <c r="D315" i="12"/>
  <c r="H315" i="12"/>
  <c r="N315" i="12"/>
  <c r="J315" i="12"/>
  <c r="K315" i="12"/>
  <c r="A332" i="1"/>
  <c r="E331" i="1"/>
  <c r="H331" i="1" s="1"/>
  <c r="M331" i="1" s="1"/>
  <c r="X330" i="1"/>
  <c r="N330" i="1"/>
  <c r="Z330" i="1"/>
  <c r="AB330" i="1" s="1"/>
  <c r="Y330" i="1"/>
  <c r="U330" i="1"/>
  <c r="V330" i="1"/>
  <c r="W330" i="1"/>
  <c r="A316" i="12"/>
  <c r="R315" i="12"/>
  <c r="Q315" i="12"/>
  <c r="U315" i="12"/>
  <c r="T315" i="12"/>
  <c r="S315" i="12"/>
  <c r="H316" i="12" l="1"/>
  <c r="K316" i="12"/>
  <c r="N316" i="12"/>
  <c r="C316" i="12"/>
  <c r="J316" i="12"/>
  <c r="O316" i="12"/>
  <c r="D316" i="12"/>
  <c r="Z331" i="1"/>
  <c r="AB331" i="1" s="1"/>
  <c r="Y331" i="1"/>
  <c r="N331" i="1"/>
  <c r="X331" i="1"/>
  <c r="V331" i="1"/>
  <c r="U331" i="1"/>
  <c r="W331" i="1"/>
  <c r="A333" i="1"/>
  <c r="E332" i="1"/>
  <c r="H332" i="1" s="1"/>
  <c r="M332" i="1" s="1"/>
  <c r="A317" i="12"/>
  <c r="T316" i="12"/>
  <c r="S316" i="12"/>
  <c r="Q316" i="12"/>
  <c r="U316" i="12"/>
  <c r="R316" i="12"/>
  <c r="C317" i="12" l="1"/>
  <c r="N317" i="12"/>
  <c r="O317" i="12"/>
  <c r="H317" i="12"/>
  <c r="K317" i="12"/>
  <c r="D317" i="12"/>
  <c r="J317" i="12"/>
  <c r="N332" i="1"/>
  <c r="Z332" i="1"/>
  <c r="AB332" i="1" s="1"/>
  <c r="Y332" i="1"/>
  <c r="X332" i="1"/>
  <c r="U332" i="1"/>
  <c r="V332" i="1"/>
  <c r="W332" i="1"/>
  <c r="A334" i="1"/>
  <c r="E333" i="1"/>
  <c r="H333" i="1" s="1"/>
  <c r="M333" i="1" s="1"/>
  <c r="A318" i="12"/>
  <c r="U317" i="12"/>
  <c r="S317" i="12"/>
  <c r="Q317" i="12"/>
  <c r="R317" i="12"/>
  <c r="T317" i="12"/>
  <c r="K318" i="12" l="1"/>
  <c r="J318" i="12"/>
  <c r="C318" i="12"/>
  <c r="O318" i="12"/>
  <c r="D318" i="12"/>
  <c r="H318" i="12"/>
  <c r="N318" i="12"/>
  <c r="Z333" i="1"/>
  <c r="AB333" i="1" s="1"/>
  <c r="Y333" i="1"/>
  <c r="N333" i="1"/>
  <c r="X333" i="1"/>
  <c r="V333" i="1"/>
  <c r="U333" i="1"/>
  <c r="W333" i="1"/>
  <c r="E334" i="1"/>
  <c r="H334" i="1" s="1"/>
  <c r="M334" i="1" s="1"/>
  <c r="A335" i="1"/>
  <c r="A319" i="12"/>
  <c r="U318" i="12"/>
  <c r="Q318" i="12"/>
  <c r="T318" i="12"/>
  <c r="S318" i="12"/>
  <c r="R318" i="12"/>
  <c r="D319" i="12" l="1"/>
  <c r="N319" i="12"/>
  <c r="H319" i="12"/>
  <c r="J319" i="12"/>
  <c r="O319" i="12"/>
  <c r="C319" i="12"/>
  <c r="K319" i="12"/>
  <c r="N334" i="1"/>
  <c r="Z334" i="1"/>
  <c r="AB334" i="1" s="1"/>
  <c r="Y334" i="1"/>
  <c r="X334" i="1"/>
  <c r="V334" i="1"/>
  <c r="W334" i="1"/>
  <c r="U334" i="1"/>
  <c r="E335" i="1"/>
  <c r="H335" i="1" s="1"/>
  <c r="M335" i="1" s="1"/>
  <c r="A336" i="1"/>
  <c r="A320" i="12"/>
  <c r="R319" i="12"/>
  <c r="Q319" i="12"/>
  <c r="S319" i="12"/>
  <c r="U319" i="12"/>
  <c r="T319" i="12"/>
  <c r="N320" i="12" l="1"/>
  <c r="O320" i="12"/>
  <c r="D320" i="12"/>
  <c r="J320" i="12"/>
  <c r="K320" i="12"/>
  <c r="H320" i="12"/>
  <c r="C320" i="12"/>
  <c r="N335" i="1"/>
  <c r="Z335" i="1"/>
  <c r="AB335" i="1" s="1"/>
  <c r="X335" i="1"/>
  <c r="Y335" i="1"/>
  <c r="U335" i="1"/>
  <c r="V335" i="1"/>
  <c r="W335" i="1"/>
  <c r="E336" i="1"/>
  <c r="H336" i="1" s="1"/>
  <c r="M336" i="1" s="1"/>
  <c r="A337" i="1"/>
  <c r="A321" i="12"/>
  <c r="T320" i="12"/>
  <c r="S320" i="12"/>
  <c r="Q320" i="12"/>
  <c r="U320" i="12"/>
  <c r="R320" i="12"/>
  <c r="N321" i="12" l="1"/>
  <c r="H321" i="12"/>
  <c r="J321" i="12"/>
  <c r="D321" i="12"/>
  <c r="K321" i="12"/>
  <c r="O321" i="12"/>
  <c r="C321" i="12"/>
  <c r="N336" i="1"/>
  <c r="Y336" i="1"/>
  <c r="X336" i="1"/>
  <c r="Z336" i="1"/>
  <c r="AB336" i="1" s="1"/>
  <c r="W336" i="1"/>
  <c r="V336" i="1"/>
  <c r="U336" i="1"/>
  <c r="A338" i="1"/>
  <c r="E337" i="1"/>
  <c r="H337" i="1" s="1"/>
  <c r="M337" i="1" s="1"/>
  <c r="A322" i="12"/>
  <c r="U321" i="12"/>
  <c r="S321" i="12"/>
  <c r="Q321" i="12"/>
  <c r="R321" i="12"/>
  <c r="T321" i="12"/>
  <c r="K322" i="12" l="1"/>
  <c r="O322" i="12"/>
  <c r="J322" i="12"/>
  <c r="C322" i="12"/>
  <c r="D322" i="12"/>
  <c r="H322" i="12"/>
  <c r="N322" i="12"/>
  <c r="E338" i="1"/>
  <c r="H338" i="1" s="1"/>
  <c r="M338" i="1" s="1"/>
  <c r="A339" i="1"/>
  <c r="Y337" i="1"/>
  <c r="Z337" i="1"/>
  <c r="AB337" i="1" s="1"/>
  <c r="X337" i="1"/>
  <c r="N337" i="1"/>
  <c r="U337" i="1"/>
  <c r="W337" i="1"/>
  <c r="V337" i="1"/>
  <c r="A323" i="12"/>
  <c r="U322" i="12"/>
  <c r="Q322" i="12"/>
  <c r="T322" i="12"/>
  <c r="S322" i="12"/>
  <c r="R322" i="12"/>
  <c r="O323" i="12" l="1"/>
  <c r="D323" i="12"/>
  <c r="N323" i="12"/>
  <c r="H323" i="12"/>
  <c r="K323" i="12"/>
  <c r="C323" i="12"/>
  <c r="J323" i="12"/>
  <c r="A340" i="1"/>
  <c r="E339" i="1"/>
  <c r="H339" i="1" s="1"/>
  <c r="M339" i="1" s="1"/>
  <c r="X338" i="1"/>
  <c r="Z338" i="1"/>
  <c r="AB338" i="1" s="1"/>
  <c r="Y338" i="1"/>
  <c r="N338" i="1"/>
  <c r="W338" i="1"/>
  <c r="U338" i="1"/>
  <c r="V338" i="1"/>
  <c r="A324" i="12"/>
  <c r="R323" i="12"/>
  <c r="Q323" i="12"/>
  <c r="S323" i="12"/>
  <c r="U323" i="12"/>
  <c r="T323" i="12"/>
  <c r="H324" i="12" l="1"/>
  <c r="O324" i="12"/>
  <c r="D324" i="12"/>
  <c r="K324" i="12"/>
  <c r="N324" i="12"/>
  <c r="J324" i="12"/>
  <c r="C324" i="12"/>
  <c r="Y339" i="1"/>
  <c r="N339" i="1"/>
  <c r="Z339" i="1"/>
  <c r="AB339" i="1" s="1"/>
  <c r="X339" i="1"/>
  <c r="U339" i="1"/>
  <c r="W339" i="1"/>
  <c r="V339" i="1"/>
  <c r="E340" i="1"/>
  <c r="H340" i="1" s="1"/>
  <c r="M340" i="1" s="1"/>
  <c r="A341" i="1"/>
  <c r="A325" i="12"/>
  <c r="T324" i="12"/>
  <c r="S324" i="12"/>
  <c r="Q324" i="12"/>
  <c r="U324" i="12"/>
  <c r="R324" i="12"/>
  <c r="C325" i="12" l="1"/>
  <c r="D325" i="12"/>
  <c r="N325" i="12"/>
  <c r="H325" i="12"/>
  <c r="K325" i="12"/>
  <c r="O325" i="12"/>
  <c r="J325" i="12"/>
  <c r="N340" i="1"/>
  <c r="Y340" i="1"/>
  <c r="Z340" i="1"/>
  <c r="AB340" i="1" s="1"/>
  <c r="X340" i="1"/>
  <c r="V340" i="1"/>
  <c r="W340" i="1"/>
  <c r="U340" i="1"/>
  <c r="E341" i="1"/>
  <c r="H341" i="1" s="1"/>
  <c r="M341" i="1" s="1"/>
  <c r="A342" i="1"/>
  <c r="A326" i="12"/>
  <c r="U325" i="12"/>
  <c r="S325" i="12"/>
  <c r="T325" i="12"/>
  <c r="Q325" i="12"/>
  <c r="R325" i="12"/>
  <c r="J326" i="12" l="1"/>
  <c r="H326" i="12"/>
  <c r="O326" i="12"/>
  <c r="D326" i="12"/>
  <c r="C326" i="12"/>
  <c r="K326" i="12"/>
  <c r="N326" i="12"/>
  <c r="Z341" i="1"/>
  <c r="AB341" i="1" s="1"/>
  <c r="Y341" i="1"/>
  <c r="N341" i="1"/>
  <c r="X341" i="1"/>
  <c r="W341" i="1"/>
  <c r="V341" i="1"/>
  <c r="U341" i="1"/>
  <c r="A343" i="1"/>
  <c r="E342" i="1"/>
  <c r="H342" i="1" s="1"/>
  <c r="M342" i="1" s="1"/>
  <c r="A327" i="12"/>
  <c r="U326" i="12"/>
  <c r="Q326" i="12"/>
  <c r="T326" i="12"/>
  <c r="S326" i="12"/>
  <c r="R326" i="12"/>
  <c r="K327" i="12" l="1"/>
  <c r="N327" i="12"/>
  <c r="D327" i="12"/>
  <c r="C327" i="12"/>
  <c r="H327" i="12"/>
  <c r="J327" i="12"/>
  <c r="O327" i="12"/>
  <c r="A344" i="1"/>
  <c r="E343" i="1"/>
  <c r="H343" i="1" s="1"/>
  <c r="M343" i="1" s="1"/>
  <c r="N342" i="1"/>
  <c r="Y342" i="1"/>
  <c r="X342" i="1"/>
  <c r="Z342" i="1"/>
  <c r="AB342" i="1" s="1"/>
  <c r="U342" i="1"/>
  <c r="W342" i="1"/>
  <c r="V342" i="1"/>
  <c r="A328" i="12"/>
  <c r="R327" i="12"/>
  <c r="Q327" i="12"/>
  <c r="S327" i="12"/>
  <c r="U327" i="12"/>
  <c r="T327" i="12"/>
  <c r="O328" i="12" l="1"/>
  <c r="D328" i="12"/>
  <c r="J328" i="12"/>
  <c r="K328" i="12"/>
  <c r="C328" i="12"/>
  <c r="H328" i="12"/>
  <c r="N328" i="12"/>
  <c r="N343" i="1"/>
  <c r="Y343" i="1"/>
  <c r="Z343" i="1"/>
  <c r="AB343" i="1" s="1"/>
  <c r="X343" i="1"/>
  <c r="W343" i="1"/>
  <c r="U343" i="1"/>
  <c r="V343" i="1"/>
  <c r="E344" i="1"/>
  <c r="H344" i="1" s="1"/>
  <c r="M344" i="1" s="1"/>
  <c r="A345" i="1"/>
  <c r="A329" i="12"/>
  <c r="T328" i="12"/>
  <c r="S328" i="12"/>
  <c r="Q328" i="12"/>
  <c r="U328" i="12"/>
  <c r="R328" i="12"/>
  <c r="N329" i="12" l="1"/>
  <c r="O329" i="12"/>
  <c r="H329" i="12"/>
  <c r="K329" i="12"/>
  <c r="D329" i="12"/>
  <c r="C329" i="12"/>
  <c r="J329" i="12"/>
  <c r="N344" i="1"/>
  <c r="Y344" i="1"/>
  <c r="X344" i="1"/>
  <c r="Z344" i="1"/>
  <c r="AB344" i="1" s="1"/>
  <c r="U344" i="1"/>
  <c r="W344" i="1"/>
  <c r="V344" i="1"/>
  <c r="A346" i="1"/>
  <c r="E345" i="1"/>
  <c r="H345" i="1" s="1"/>
  <c r="M345" i="1" s="1"/>
  <c r="A330" i="12"/>
  <c r="U329" i="12"/>
  <c r="S329" i="12"/>
  <c r="T329" i="12"/>
  <c r="R329" i="12"/>
  <c r="Q329" i="12"/>
  <c r="O330" i="12" l="1"/>
  <c r="N330" i="12"/>
  <c r="D330" i="12"/>
  <c r="C330" i="12"/>
  <c r="H330" i="12"/>
  <c r="J330" i="12"/>
  <c r="K330" i="12"/>
  <c r="A347" i="1"/>
  <c r="E346" i="1"/>
  <c r="H346" i="1" s="1"/>
  <c r="M346" i="1" s="1"/>
  <c r="X345" i="1"/>
  <c r="Y345" i="1"/>
  <c r="N345" i="1"/>
  <c r="Z345" i="1"/>
  <c r="AB345" i="1" s="1"/>
  <c r="U345" i="1"/>
  <c r="W345" i="1"/>
  <c r="V345" i="1"/>
  <c r="A331" i="12"/>
  <c r="U330" i="12"/>
  <c r="Q330" i="12"/>
  <c r="T330" i="12"/>
  <c r="S330" i="12"/>
  <c r="R330" i="12"/>
  <c r="D331" i="12" l="1"/>
  <c r="H331" i="12"/>
  <c r="O331" i="12"/>
  <c r="J331" i="12"/>
  <c r="C331" i="12"/>
  <c r="N331" i="12"/>
  <c r="K331" i="12"/>
  <c r="X346" i="1"/>
  <c r="Y346" i="1"/>
  <c r="N346" i="1"/>
  <c r="Z346" i="1"/>
  <c r="AB346" i="1" s="1"/>
  <c r="W346" i="1"/>
  <c r="V346" i="1"/>
  <c r="U346" i="1"/>
  <c r="E347" i="1"/>
  <c r="H347" i="1" s="1"/>
  <c r="M347" i="1" s="1"/>
  <c r="A348" i="1"/>
  <c r="A332" i="12"/>
  <c r="R331" i="12"/>
  <c r="Q331" i="12"/>
  <c r="S331" i="12"/>
  <c r="T331" i="12"/>
  <c r="U331" i="12"/>
  <c r="H332" i="12" l="1"/>
  <c r="J332" i="12"/>
  <c r="K332" i="12"/>
  <c r="C332" i="12"/>
  <c r="N332" i="12"/>
  <c r="O332" i="12"/>
  <c r="D332" i="12"/>
  <c r="Y347" i="1"/>
  <c r="N347" i="1"/>
  <c r="Z347" i="1"/>
  <c r="AB347" i="1" s="1"/>
  <c r="X347" i="1"/>
  <c r="V347" i="1"/>
  <c r="U347" i="1"/>
  <c r="W347" i="1"/>
  <c r="E348" i="1"/>
  <c r="H348" i="1" s="1"/>
  <c r="M348" i="1" s="1"/>
  <c r="A349" i="1"/>
  <c r="A333" i="12"/>
  <c r="T332" i="12"/>
  <c r="S332" i="12"/>
  <c r="Q332" i="12"/>
  <c r="U332" i="12"/>
  <c r="R332" i="12"/>
  <c r="N333" i="12" l="1"/>
  <c r="C333" i="12"/>
  <c r="J333" i="12"/>
  <c r="K333" i="12"/>
  <c r="O333" i="12"/>
  <c r="H333" i="12"/>
  <c r="D333" i="12"/>
  <c r="N348" i="1"/>
  <c r="X348" i="1"/>
  <c r="Z348" i="1"/>
  <c r="AB348" i="1" s="1"/>
  <c r="Y348" i="1"/>
  <c r="W348" i="1"/>
  <c r="U348" i="1"/>
  <c r="V348" i="1"/>
  <c r="E349" i="1"/>
  <c r="H349" i="1" s="1"/>
  <c r="M349" i="1" s="1"/>
  <c r="A350" i="1"/>
  <c r="A334" i="12"/>
  <c r="U333" i="12"/>
  <c r="S333" i="12"/>
  <c r="T333" i="12"/>
  <c r="R333" i="12"/>
  <c r="Q333" i="12"/>
  <c r="J334" i="12" l="1"/>
  <c r="K334" i="12"/>
  <c r="O334" i="12"/>
  <c r="H334" i="12"/>
  <c r="D334" i="12"/>
  <c r="N334" i="12"/>
  <c r="C334" i="12"/>
  <c r="A351" i="1"/>
  <c r="E350" i="1"/>
  <c r="H350" i="1" s="1"/>
  <c r="M350" i="1" s="1"/>
  <c r="Z349" i="1"/>
  <c r="AB349" i="1" s="1"/>
  <c r="X349" i="1"/>
  <c r="Y349" i="1"/>
  <c r="N349" i="1"/>
  <c r="U349" i="1"/>
  <c r="W349" i="1"/>
  <c r="V349" i="1"/>
  <c r="A335" i="12"/>
  <c r="U334" i="12"/>
  <c r="Q334" i="12"/>
  <c r="T334" i="12"/>
  <c r="S334" i="12"/>
  <c r="R334" i="12"/>
  <c r="C335" i="12" l="1"/>
  <c r="N335" i="12"/>
  <c r="D335" i="12"/>
  <c r="H335" i="12"/>
  <c r="K335" i="12"/>
  <c r="O335" i="12"/>
  <c r="J335" i="12"/>
  <c r="Y350" i="1"/>
  <c r="X350" i="1"/>
  <c r="Z350" i="1"/>
  <c r="AB350" i="1" s="1"/>
  <c r="N350" i="1"/>
  <c r="U350" i="1"/>
  <c r="W350" i="1"/>
  <c r="V350" i="1"/>
  <c r="E351" i="1"/>
  <c r="H351" i="1" s="1"/>
  <c r="M351" i="1" s="1"/>
  <c r="A352" i="1"/>
  <c r="A336" i="12"/>
  <c r="R335" i="12"/>
  <c r="Q335" i="12"/>
  <c r="S335" i="12"/>
  <c r="T335" i="12"/>
  <c r="U335" i="12"/>
  <c r="N336" i="12" l="1"/>
  <c r="D336" i="12"/>
  <c r="C336" i="12"/>
  <c r="K336" i="12"/>
  <c r="H336" i="12"/>
  <c r="J336" i="12"/>
  <c r="O336" i="12"/>
  <c r="N351" i="1"/>
  <c r="X351" i="1"/>
  <c r="Z351" i="1"/>
  <c r="AB351" i="1" s="1"/>
  <c r="Y351" i="1"/>
  <c r="U351" i="1"/>
  <c r="W351" i="1"/>
  <c r="V351" i="1"/>
  <c r="E352" i="1"/>
  <c r="H352" i="1" s="1"/>
  <c r="M352" i="1" s="1"/>
  <c r="A353" i="1"/>
  <c r="A337" i="12"/>
  <c r="T336" i="12"/>
  <c r="S336" i="12"/>
  <c r="Q336" i="12"/>
  <c r="U336" i="12"/>
  <c r="R336" i="12"/>
  <c r="D337" i="12" l="1"/>
  <c r="N337" i="12"/>
  <c r="J337" i="12"/>
  <c r="O337" i="12"/>
  <c r="K337" i="12"/>
  <c r="C337" i="12"/>
  <c r="H337" i="12"/>
  <c r="N352" i="1"/>
  <c r="X352" i="1"/>
  <c r="Z352" i="1"/>
  <c r="AB352" i="1" s="1"/>
  <c r="Y352" i="1"/>
  <c r="W352" i="1"/>
  <c r="V352" i="1"/>
  <c r="U352" i="1"/>
  <c r="A354" i="1"/>
  <c r="E353" i="1"/>
  <c r="H353" i="1" s="1"/>
  <c r="M353" i="1" s="1"/>
  <c r="A338" i="12"/>
  <c r="U337" i="12"/>
  <c r="S337" i="12"/>
  <c r="T337" i="12"/>
  <c r="R337" i="12"/>
  <c r="Q337" i="12"/>
  <c r="O338" i="12" l="1"/>
  <c r="H338" i="12"/>
  <c r="J338" i="12"/>
  <c r="D338" i="12"/>
  <c r="C338" i="12"/>
  <c r="K338" i="12"/>
  <c r="N338" i="12"/>
  <c r="E354" i="1"/>
  <c r="H354" i="1" s="1"/>
  <c r="M354" i="1" s="1"/>
  <c r="A355" i="1"/>
  <c r="Z353" i="1"/>
  <c r="AB353" i="1" s="1"/>
  <c r="N353" i="1"/>
  <c r="X353" i="1"/>
  <c r="Y353" i="1"/>
  <c r="W353" i="1"/>
  <c r="V353" i="1"/>
  <c r="U353" i="1"/>
  <c r="A339" i="12"/>
  <c r="U338" i="12"/>
  <c r="Q338" i="12"/>
  <c r="S338" i="12"/>
  <c r="R338" i="12"/>
  <c r="T338" i="12"/>
  <c r="H339" i="12" l="1"/>
  <c r="K339" i="12"/>
  <c r="J339" i="12"/>
  <c r="C339" i="12"/>
  <c r="N339" i="12"/>
  <c r="D339" i="12"/>
  <c r="O339" i="12"/>
  <c r="A356" i="1"/>
  <c r="E355" i="1"/>
  <c r="H355" i="1" s="1"/>
  <c r="M355" i="1" s="1"/>
  <c r="X354" i="1"/>
  <c r="Z354" i="1"/>
  <c r="AB354" i="1" s="1"/>
  <c r="Y354" i="1"/>
  <c r="N354" i="1"/>
  <c r="W354" i="1"/>
  <c r="U354" i="1"/>
  <c r="V354" i="1"/>
  <c r="A340" i="12"/>
  <c r="R339" i="12"/>
  <c r="Q339" i="12"/>
  <c r="S339" i="12"/>
  <c r="U339" i="12"/>
  <c r="T339" i="12"/>
  <c r="H340" i="12" l="1"/>
  <c r="K340" i="12"/>
  <c r="C340" i="12"/>
  <c r="D340" i="12"/>
  <c r="J340" i="12"/>
  <c r="O340" i="12"/>
  <c r="N340" i="12"/>
  <c r="N355" i="1"/>
  <c r="X355" i="1"/>
  <c r="Z355" i="1"/>
  <c r="AB355" i="1" s="1"/>
  <c r="Y355" i="1"/>
  <c r="U355" i="1"/>
  <c r="V355" i="1"/>
  <c r="W355" i="1"/>
  <c r="E356" i="1"/>
  <c r="H356" i="1" s="1"/>
  <c r="M356" i="1" s="1"/>
  <c r="A357" i="1"/>
  <c r="AB370" i="1"/>
  <c r="W370" i="1"/>
  <c r="V370" i="1"/>
  <c r="U370" i="1"/>
  <c r="A341" i="12"/>
  <c r="T340" i="12"/>
  <c r="S340" i="12"/>
  <c r="Q340" i="12"/>
  <c r="U340" i="12"/>
  <c r="R340" i="12"/>
  <c r="J341" i="12" l="1"/>
  <c r="C341" i="12"/>
  <c r="D341" i="12"/>
  <c r="O341" i="12"/>
  <c r="H341" i="12"/>
  <c r="K341" i="12"/>
  <c r="N341" i="12"/>
  <c r="N356" i="1"/>
  <c r="Z356" i="1"/>
  <c r="X356" i="1"/>
  <c r="Y356" i="1"/>
  <c r="V356" i="1"/>
  <c r="U356" i="1"/>
  <c r="W356" i="1"/>
  <c r="A358" i="1"/>
  <c r="E357" i="1"/>
  <c r="H357" i="1" s="1"/>
  <c r="M357" i="1" s="1"/>
  <c r="A342" i="12"/>
  <c r="U341" i="12"/>
  <c r="S341" i="12"/>
  <c r="T341" i="12"/>
  <c r="R341" i="12"/>
  <c r="Q341" i="12"/>
  <c r="J342" i="12" l="1"/>
  <c r="D342" i="12"/>
  <c r="H342" i="12"/>
  <c r="O342" i="12"/>
  <c r="N342" i="12"/>
  <c r="C342" i="12"/>
  <c r="K342" i="12"/>
  <c r="AB356" i="1"/>
  <c r="E358" i="1"/>
  <c r="H358" i="1" s="1"/>
  <c r="M358" i="1" s="1"/>
  <c r="A359" i="1"/>
  <c r="Z357" i="1"/>
  <c r="AB357" i="1" s="1"/>
  <c r="Y357" i="1"/>
  <c r="N357" i="1"/>
  <c r="X357" i="1"/>
  <c r="U357" i="1"/>
  <c r="W357" i="1"/>
  <c r="V357" i="1"/>
  <c r="A343" i="12"/>
  <c r="U342" i="12"/>
  <c r="Q342" i="12"/>
  <c r="R342" i="12"/>
  <c r="S342" i="12"/>
  <c r="T342" i="12"/>
  <c r="C343" i="12" l="1"/>
  <c r="K343" i="12"/>
  <c r="H343" i="12"/>
  <c r="O343" i="12"/>
  <c r="J343" i="12"/>
  <c r="D343" i="12"/>
  <c r="N343" i="12"/>
  <c r="A360" i="1"/>
  <c r="E359" i="1"/>
  <c r="H359" i="1" s="1"/>
  <c r="M359" i="1" s="1"/>
  <c r="X358" i="1"/>
  <c r="Z358" i="1"/>
  <c r="AB358" i="1" s="1"/>
  <c r="Y358" i="1"/>
  <c r="N358" i="1"/>
  <c r="U358" i="1"/>
  <c r="W358" i="1"/>
  <c r="V358" i="1"/>
  <c r="A344" i="12"/>
  <c r="R343" i="12"/>
  <c r="Q343" i="12"/>
  <c r="S343" i="12"/>
  <c r="U343" i="12"/>
  <c r="T343" i="12"/>
  <c r="D344" i="12" l="1"/>
  <c r="H344" i="12"/>
  <c r="C344" i="12"/>
  <c r="O344" i="12"/>
  <c r="J344" i="12"/>
  <c r="K344" i="12"/>
  <c r="N344" i="12"/>
  <c r="N359" i="1"/>
  <c r="Z359" i="1"/>
  <c r="AB359" i="1" s="1"/>
  <c r="X359" i="1"/>
  <c r="Y359" i="1"/>
  <c r="V359" i="1"/>
  <c r="W359" i="1"/>
  <c r="U359" i="1"/>
  <c r="E360" i="1"/>
  <c r="H360" i="1" s="1"/>
  <c r="M360" i="1" s="1"/>
  <c r="A361" i="1"/>
  <c r="A345" i="12"/>
  <c r="T344" i="12"/>
  <c r="S344" i="12"/>
  <c r="Q344" i="12"/>
  <c r="U344" i="12"/>
  <c r="R344" i="12"/>
  <c r="J345" i="12" l="1"/>
  <c r="O345" i="12"/>
  <c r="K345" i="12"/>
  <c r="D345" i="12"/>
  <c r="H345" i="12"/>
  <c r="C345" i="12"/>
  <c r="N345" i="12"/>
  <c r="N360" i="1"/>
  <c r="Z360" i="1"/>
  <c r="AB360" i="1" s="1"/>
  <c r="X360" i="1"/>
  <c r="Y360" i="1"/>
  <c r="V360" i="1"/>
  <c r="U360" i="1"/>
  <c r="W360" i="1"/>
  <c r="A362" i="1"/>
  <c r="E361" i="1"/>
  <c r="H361" i="1" s="1"/>
  <c r="M361" i="1" s="1"/>
  <c r="A346" i="12"/>
  <c r="U345" i="12"/>
  <c r="S345" i="12"/>
  <c r="R345" i="12"/>
  <c r="Q345" i="12"/>
  <c r="T345" i="12"/>
  <c r="C346" i="12" l="1"/>
  <c r="J346" i="12"/>
  <c r="O346" i="12"/>
  <c r="N346" i="12"/>
  <c r="H346" i="12"/>
  <c r="D346" i="12"/>
  <c r="K346" i="12"/>
  <c r="E362" i="1"/>
  <c r="H362" i="1" s="1"/>
  <c r="M362" i="1" s="1"/>
  <c r="A363" i="1"/>
  <c r="Z361" i="1"/>
  <c r="AB361" i="1" s="1"/>
  <c r="N361" i="1"/>
  <c r="Y361" i="1"/>
  <c r="X361" i="1"/>
  <c r="V361" i="1"/>
  <c r="W361" i="1"/>
  <c r="U361" i="1"/>
  <c r="A347" i="12"/>
  <c r="U346" i="12"/>
  <c r="Q346" i="12"/>
  <c r="T346" i="12"/>
  <c r="R346" i="12"/>
  <c r="S346" i="12"/>
  <c r="H347" i="12" l="1"/>
  <c r="O347" i="12"/>
  <c r="K347" i="12"/>
  <c r="C347" i="12"/>
  <c r="N347" i="12"/>
  <c r="D347" i="12"/>
  <c r="J347" i="12"/>
  <c r="E363" i="1"/>
  <c r="H363" i="1" s="1"/>
  <c r="M363" i="1" s="1"/>
  <c r="A364" i="1"/>
  <c r="X362" i="1"/>
  <c r="Z362" i="1"/>
  <c r="AB362" i="1" s="1"/>
  <c r="N362" i="1"/>
  <c r="Y362" i="1"/>
  <c r="V362" i="1"/>
  <c r="U362" i="1"/>
  <c r="W362" i="1"/>
  <c r="A348" i="12"/>
  <c r="R347" i="12"/>
  <c r="Q347" i="12"/>
  <c r="S347" i="12"/>
  <c r="U347" i="12"/>
  <c r="T347" i="12"/>
  <c r="J348" i="12" l="1"/>
  <c r="O348" i="12"/>
  <c r="C348" i="12"/>
  <c r="D348" i="12"/>
  <c r="N348" i="12"/>
  <c r="K348" i="12"/>
  <c r="H348" i="12"/>
  <c r="E364" i="1"/>
  <c r="H364" i="1" s="1"/>
  <c r="M364" i="1" s="1"/>
  <c r="A365" i="1"/>
  <c r="Z363" i="1"/>
  <c r="AB363" i="1" s="1"/>
  <c r="N363" i="1"/>
  <c r="Y363" i="1"/>
  <c r="X363" i="1"/>
  <c r="V363" i="1"/>
  <c r="W363" i="1"/>
  <c r="U363" i="1"/>
  <c r="A349" i="12"/>
  <c r="T348" i="12"/>
  <c r="S348" i="12"/>
  <c r="Q348" i="12"/>
  <c r="U348" i="12"/>
  <c r="R348" i="12"/>
  <c r="J349" i="12" l="1"/>
  <c r="C349" i="12"/>
  <c r="N349" i="12"/>
  <c r="D349" i="12"/>
  <c r="H349" i="12"/>
  <c r="O349" i="12"/>
  <c r="K349" i="12"/>
  <c r="E365" i="1"/>
  <c r="H365" i="1" s="1"/>
  <c r="M365" i="1" s="1"/>
  <c r="A366" i="1"/>
  <c r="N364" i="1"/>
  <c r="Z364" i="1"/>
  <c r="AB364" i="1" s="1"/>
  <c r="X364" i="1"/>
  <c r="Y364" i="1"/>
  <c r="V364" i="1"/>
  <c r="U364" i="1"/>
  <c r="W364" i="1"/>
  <c r="A350" i="12"/>
  <c r="U349" i="12"/>
  <c r="S349" i="12"/>
  <c r="Q349" i="12"/>
  <c r="R349" i="12"/>
  <c r="T349" i="12"/>
  <c r="C350" i="12" l="1"/>
  <c r="K350" i="12"/>
  <c r="H350" i="12"/>
  <c r="N350" i="12"/>
  <c r="J350" i="12"/>
  <c r="D350" i="12"/>
  <c r="O350" i="12"/>
  <c r="E366" i="1"/>
  <c r="H366" i="1" s="1"/>
  <c r="M366" i="1" s="1"/>
  <c r="A367" i="1"/>
  <c r="Z365" i="1"/>
  <c r="AB365" i="1" s="1"/>
  <c r="Y365" i="1"/>
  <c r="N365" i="1"/>
  <c r="X365" i="1"/>
  <c r="U365" i="1"/>
  <c r="V365" i="1"/>
  <c r="W365" i="1"/>
  <c r="A351" i="12"/>
  <c r="U350" i="12"/>
  <c r="Q350" i="12"/>
  <c r="T350" i="12"/>
  <c r="S350" i="12"/>
  <c r="R350" i="12"/>
  <c r="D351" i="12" l="1"/>
  <c r="C351" i="12"/>
  <c r="J351" i="12"/>
  <c r="H351" i="12"/>
  <c r="K351" i="12"/>
  <c r="O351" i="12"/>
  <c r="N351" i="12"/>
  <c r="E367" i="1"/>
  <c r="H367" i="1" s="1"/>
  <c r="M367" i="1" s="1"/>
  <c r="A368" i="1"/>
  <c r="Z366" i="1"/>
  <c r="AB366" i="1" s="1"/>
  <c r="N366" i="1"/>
  <c r="Y366" i="1"/>
  <c r="X366" i="1"/>
  <c r="U366" i="1"/>
  <c r="V366" i="1"/>
  <c r="W366" i="1"/>
  <c r="A352" i="12"/>
  <c r="R351" i="12"/>
  <c r="Q351" i="12"/>
  <c r="S351" i="12"/>
  <c r="U351" i="12"/>
  <c r="T351" i="12"/>
  <c r="O352" i="12" l="1"/>
  <c r="N352" i="12"/>
  <c r="H352" i="12"/>
  <c r="K352" i="12"/>
  <c r="C352" i="12"/>
  <c r="J352" i="12"/>
  <c r="D352" i="12"/>
  <c r="A369" i="1"/>
  <c r="E368" i="1"/>
  <c r="H368" i="1" s="1"/>
  <c r="M368" i="1" s="1"/>
  <c r="N367" i="1"/>
  <c r="Z367" i="1"/>
  <c r="AB367" i="1" s="1"/>
  <c r="Y367" i="1"/>
  <c r="X367" i="1"/>
  <c r="U367" i="1"/>
  <c r="W367" i="1"/>
  <c r="V367" i="1"/>
  <c r="A353" i="12"/>
  <c r="T352" i="12"/>
  <c r="S352" i="12"/>
  <c r="Q352" i="12"/>
  <c r="U352" i="12"/>
  <c r="R352" i="12"/>
  <c r="J353" i="12" l="1"/>
  <c r="K353" i="12"/>
  <c r="H353" i="12"/>
  <c r="N353" i="12"/>
  <c r="D353" i="12"/>
  <c r="C353" i="12"/>
  <c r="O353" i="12"/>
  <c r="N368" i="1"/>
  <c r="Y368" i="1"/>
  <c r="Z368" i="1"/>
  <c r="X368" i="1"/>
  <c r="V368" i="1"/>
  <c r="U368" i="1"/>
  <c r="W368" i="1"/>
  <c r="E369" i="1"/>
  <c r="H369" i="1" s="1"/>
  <c r="M369" i="1" s="1"/>
  <c r="A370" i="1"/>
  <c r="E370" i="1" s="1"/>
  <c r="A354" i="12"/>
  <c r="U353" i="12"/>
  <c r="S353" i="12"/>
  <c r="T353" i="12"/>
  <c r="Q353" i="12"/>
  <c r="R353" i="12"/>
  <c r="C354" i="12" l="1"/>
  <c r="K354" i="12"/>
  <c r="J354" i="12"/>
  <c r="D354" i="12"/>
  <c r="O354" i="12"/>
  <c r="N354" i="12"/>
  <c r="H354" i="12"/>
  <c r="AB368" i="1"/>
  <c r="N369" i="1"/>
  <c r="Y369" i="1"/>
  <c r="X369" i="1"/>
  <c r="Z369" i="1"/>
  <c r="AB369" i="1" s="1"/>
  <c r="U369" i="1"/>
  <c r="V369" i="1"/>
  <c r="W369" i="1"/>
  <c r="A355" i="12"/>
  <c r="U354" i="12"/>
  <c r="Q354" i="12"/>
  <c r="T354" i="12"/>
  <c r="S354" i="12"/>
  <c r="R354" i="12"/>
  <c r="K355" i="12" l="1"/>
  <c r="N355" i="12"/>
  <c r="D355" i="12"/>
  <c r="H355" i="12"/>
  <c r="J355" i="12"/>
  <c r="O355" i="12"/>
  <c r="C355" i="12"/>
  <c r="A356" i="12"/>
  <c r="R355" i="12"/>
  <c r="Q355" i="12"/>
  <c r="S355" i="12"/>
  <c r="U355" i="12"/>
  <c r="T355" i="12"/>
  <c r="K356" i="12" l="1"/>
  <c r="D356" i="12"/>
  <c r="N356" i="12"/>
  <c r="C356" i="12"/>
  <c r="J356" i="12"/>
  <c r="H356" i="12"/>
  <c r="O356" i="12"/>
  <c r="A357" i="12"/>
  <c r="T356" i="12"/>
  <c r="S356" i="12"/>
  <c r="Q356" i="12"/>
  <c r="U356" i="12"/>
  <c r="R356" i="12"/>
  <c r="J357" i="12" l="1"/>
  <c r="D357" i="12"/>
  <c r="K357" i="12"/>
  <c r="N357" i="12"/>
  <c r="H357" i="12"/>
  <c r="O357" i="12"/>
  <c r="C357" i="12"/>
  <c r="A358" i="12"/>
  <c r="U357" i="12"/>
  <c r="S357" i="12"/>
  <c r="T357" i="12"/>
  <c r="R357" i="12"/>
  <c r="Q357" i="12"/>
  <c r="J358" i="12" l="1"/>
  <c r="O358" i="12"/>
  <c r="D358" i="12"/>
  <c r="N358" i="12"/>
  <c r="C358" i="12"/>
  <c r="H358" i="12"/>
  <c r="K358" i="12"/>
  <c r="A359" i="12"/>
  <c r="U358" i="12"/>
  <c r="Q358" i="12"/>
  <c r="T358" i="12"/>
  <c r="S358" i="12"/>
  <c r="R358" i="12"/>
  <c r="J359" i="12" l="1"/>
  <c r="K359" i="12"/>
  <c r="D359" i="12"/>
  <c r="N359" i="12"/>
  <c r="H359" i="12"/>
  <c r="C359" i="12"/>
  <c r="O359" i="12"/>
  <c r="A360" i="12"/>
  <c r="R359" i="12"/>
  <c r="Q359" i="12"/>
  <c r="S359" i="12"/>
  <c r="U359" i="12"/>
  <c r="T359" i="12"/>
  <c r="C360" i="12" l="1"/>
  <c r="O360" i="12"/>
  <c r="D360" i="12"/>
  <c r="H360" i="12"/>
  <c r="J360" i="12"/>
  <c r="K360" i="12"/>
  <c r="N360" i="12"/>
  <c r="A361" i="12"/>
  <c r="T360" i="12"/>
  <c r="S360" i="12"/>
  <c r="Q360" i="12"/>
  <c r="U360" i="12"/>
  <c r="R360" i="12"/>
  <c r="O361" i="12" l="1"/>
  <c r="C361" i="12"/>
  <c r="K361" i="12"/>
  <c r="J361" i="12"/>
  <c r="N361" i="12"/>
  <c r="H361" i="12"/>
  <c r="D361" i="12"/>
  <c r="A362" i="12"/>
  <c r="U361" i="12"/>
  <c r="S361" i="12"/>
  <c r="T361" i="12"/>
  <c r="R361" i="12"/>
  <c r="Q361" i="12"/>
  <c r="H362" i="12" l="1"/>
  <c r="J362" i="12"/>
  <c r="D362" i="12"/>
  <c r="O362" i="12"/>
  <c r="C362" i="12"/>
  <c r="K362" i="12"/>
  <c r="N362" i="12"/>
  <c r="A363" i="12"/>
  <c r="U362" i="12"/>
  <c r="Q362" i="12"/>
  <c r="T362" i="12"/>
  <c r="S362" i="12"/>
  <c r="R362" i="12"/>
  <c r="C363" i="12" l="1"/>
  <c r="O363" i="12"/>
  <c r="N363" i="12"/>
  <c r="K363" i="12"/>
  <c r="D363" i="12"/>
  <c r="H363" i="12"/>
  <c r="J363" i="12"/>
  <c r="A364" i="12"/>
  <c r="R363" i="12"/>
  <c r="Q363" i="12"/>
  <c r="S363" i="12"/>
  <c r="T363" i="12"/>
  <c r="U363" i="12"/>
  <c r="C364" i="12" l="1"/>
  <c r="J364" i="12"/>
  <c r="K364" i="12"/>
  <c r="N364" i="12"/>
  <c r="D364" i="12"/>
  <c r="O364" i="12"/>
  <c r="H364" i="12"/>
  <c r="A365" i="12"/>
  <c r="T364" i="12"/>
  <c r="S364" i="12"/>
  <c r="Q364" i="12"/>
  <c r="U364" i="12"/>
  <c r="R364" i="12"/>
  <c r="A366" i="12" l="1"/>
  <c r="C365" i="12"/>
  <c r="D365" i="12"/>
  <c r="O365" i="12"/>
  <c r="H365" i="12"/>
  <c r="K365" i="12"/>
  <c r="J365" i="12"/>
  <c r="N365" i="12"/>
  <c r="A367" i="12"/>
  <c r="U365" i="12"/>
  <c r="S365" i="12"/>
  <c r="T365" i="12"/>
  <c r="R365" i="12"/>
  <c r="Q365" i="12"/>
  <c r="H367" i="12" l="1"/>
  <c r="J367" i="12"/>
  <c r="O367" i="12"/>
  <c r="D367" i="12"/>
  <c r="K367" i="12"/>
  <c r="N367" i="12"/>
  <c r="C367" i="12"/>
  <c r="C366" i="12"/>
  <c r="J366" i="12"/>
  <c r="O366" i="12"/>
  <c r="D366" i="12"/>
  <c r="N366" i="12"/>
  <c r="H366" i="12"/>
  <c r="K366" i="12"/>
  <c r="A368" i="12"/>
  <c r="T371" i="12"/>
  <c r="S371" i="12"/>
  <c r="Q371" i="12"/>
  <c r="U371" i="12"/>
  <c r="R371" i="12"/>
  <c r="K368" i="12" l="1"/>
  <c r="D368" i="12"/>
  <c r="C368" i="12"/>
  <c r="N368" i="12"/>
  <c r="H368" i="12"/>
  <c r="J368" i="12"/>
  <c r="O368" i="12"/>
  <c r="A369" i="12"/>
  <c r="U372" i="12"/>
  <c r="S372" i="12"/>
  <c r="T372" i="12"/>
  <c r="R372" i="12"/>
  <c r="Q372" i="12"/>
  <c r="J369" i="12" l="1"/>
  <c r="H369" i="12"/>
  <c r="D369" i="12"/>
  <c r="O369" i="12"/>
  <c r="C369" i="12"/>
  <c r="K369" i="12"/>
  <c r="N369" i="12"/>
  <c r="A370" i="12"/>
  <c r="N370" i="12" l="1"/>
  <c r="O370" i="12"/>
  <c r="C370" i="12"/>
  <c r="K370" i="12"/>
  <c r="H370" i="12"/>
  <c r="J370" i="12"/>
  <c r="D370" i="12"/>
  <c r="A371" i="12"/>
  <c r="C371" i="12" l="1"/>
  <c r="K371" i="12"/>
  <c r="N371" i="12"/>
  <c r="O371" i="12"/>
  <c r="D371" i="12"/>
  <c r="H371" i="12"/>
  <c r="J371" i="12"/>
  <c r="A372" i="12"/>
  <c r="J372" i="12" l="1"/>
  <c r="K372" i="12"/>
  <c r="N372" i="12"/>
  <c r="D372" i="12"/>
  <c r="C372" i="12"/>
  <c r="H372" i="12"/>
  <c r="O372" i="12"/>
  <c r="W9" i="1"/>
  <c r="V9" i="1"/>
  <c r="U9" i="1"/>
  <c r="W11" i="1"/>
  <c r="U11" i="1"/>
  <c r="V11" i="1"/>
  <c r="W8" i="1"/>
  <c r="V8" i="1"/>
  <c r="U8" i="1"/>
  <c r="AB9" i="1"/>
  <c r="AB11" i="1"/>
  <c r="AA8" i="1" l="1"/>
  <c r="AA9" i="1" s="1"/>
  <c r="AA10" i="1" s="1"/>
  <c r="AA11" i="1" s="1"/>
  <c r="AA12" i="1" s="1"/>
  <c r="AA13" i="1" s="1"/>
  <c r="AA14" i="1" s="1"/>
  <c r="AA15" i="1" s="1"/>
  <c r="AA16" i="1" s="1"/>
  <c r="AA17" i="1" s="1"/>
  <c r="AA18" i="1" s="1"/>
  <c r="AA19" i="1" s="1"/>
  <c r="AA20" i="1" s="1"/>
  <c r="AA21" i="1" s="1"/>
  <c r="AA22" i="1" s="1"/>
  <c r="AA23" i="1" s="1"/>
  <c r="AA24" i="1" s="1"/>
  <c r="AA25" i="1" s="1"/>
  <c r="AA26" i="1" s="1"/>
  <c r="AA27" i="1" s="1"/>
  <c r="AA28" i="1" s="1"/>
  <c r="AA29" i="1" s="1"/>
  <c r="AA30" i="1" s="1"/>
  <c r="AA31" i="1" s="1"/>
  <c r="AA32" i="1" s="1"/>
  <c r="AA33" i="1" s="1"/>
  <c r="AA34" i="1" s="1"/>
  <c r="AA35" i="1" s="1"/>
  <c r="AA36" i="1" s="1"/>
  <c r="AA37" i="1" s="1"/>
  <c r="AA38" i="1" s="1"/>
  <c r="AA39" i="1" s="1"/>
  <c r="AA40" i="1" s="1"/>
  <c r="AA41" i="1" s="1"/>
  <c r="AA42" i="1" s="1"/>
  <c r="AA43" i="1" s="1"/>
  <c r="AA44" i="1" s="1"/>
  <c r="AA45" i="1" s="1"/>
  <c r="AA46" i="1" s="1"/>
  <c r="AA47" i="1" s="1"/>
  <c r="AA48" i="1" s="1"/>
  <c r="AA49" i="1" s="1"/>
  <c r="AA50" i="1" s="1"/>
  <c r="AA51" i="1" s="1"/>
  <c r="AA52" i="1" s="1"/>
  <c r="AA53" i="1" s="1"/>
  <c r="AA54" i="1" s="1"/>
  <c r="AA55" i="1" s="1"/>
  <c r="AA56" i="1" s="1"/>
  <c r="AA57" i="1" s="1"/>
  <c r="AA58" i="1" s="1"/>
  <c r="AA59" i="1" s="1"/>
  <c r="AA60" i="1" s="1"/>
  <c r="AA61" i="1" s="1"/>
  <c r="AA62" i="1" s="1"/>
  <c r="AA63" i="1" s="1"/>
  <c r="AA64" i="1" s="1"/>
  <c r="AA65" i="1" s="1"/>
  <c r="AA66" i="1" s="1"/>
  <c r="AA67" i="1" s="1"/>
  <c r="AA68" i="1" s="1"/>
  <c r="AA69" i="1" s="1"/>
  <c r="AA70" i="1" s="1"/>
  <c r="AA71" i="1" s="1"/>
  <c r="AA72" i="1" s="1"/>
  <c r="AA73" i="1" s="1"/>
  <c r="AA74" i="1" s="1"/>
  <c r="AA75" i="1" s="1"/>
  <c r="AA76" i="1" s="1"/>
  <c r="AA77" i="1" s="1"/>
  <c r="AA78" i="1" s="1"/>
  <c r="AA79" i="1" s="1"/>
  <c r="AA80" i="1" s="1"/>
  <c r="AA81" i="1" s="1"/>
  <c r="AA82" i="1" s="1"/>
  <c r="AA83" i="1" s="1"/>
  <c r="AA84" i="1" s="1"/>
  <c r="AA85" i="1" s="1"/>
  <c r="AA86" i="1" s="1"/>
  <c r="AA87" i="1" s="1"/>
  <c r="AA88" i="1" s="1"/>
  <c r="AA89" i="1" s="1"/>
  <c r="AA90" i="1" s="1"/>
  <c r="AA91" i="1" s="1"/>
  <c r="AA92" i="1" s="1"/>
  <c r="AA93" i="1" s="1"/>
  <c r="AA94" i="1" s="1"/>
  <c r="AA95" i="1" s="1"/>
  <c r="AA96" i="1" s="1"/>
  <c r="AA97" i="1" s="1"/>
  <c r="AA98" i="1" s="1"/>
  <c r="AA99" i="1" s="1"/>
  <c r="AA100" i="1" s="1"/>
  <c r="AA101" i="1" s="1"/>
  <c r="AA102" i="1" s="1"/>
  <c r="AA103" i="1" s="1"/>
  <c r="AA104" i="1" s="1"/>
  <c r="AA105" i="1" s="1"/>
  <c r="AA106" i="1" s="1"/>
  <c r="AA107" i="1" s="1"/>
  <c r="AA108" i="1" s="1"/>
  <c r="AA109" i="1" s="1"/>
  <c r="AA110" i="1" s="1"/>
  <c r="AA111" i="1" s="1"/>
  <c r="AA112" i="1" s="1"/>
  <c r="AA113" i="1" s="1"/>
  <c r="AA114" i="1" s="1"/>
  <c r="AA115" i="1" s="1"/>
  <c r="AA116" i="1" s="1"/>
  <c r="AA117" i="1" s="1"/>
  <c r="AA118" i="1" s="1"/>
  <c r="AA119" i="1" s="1"/>
  <c r="AA120" i="1" s="1"/>
  <c r="AA121" i="1" s="1"/>
  <c r="AA122" i="1" s="1"/>
  <c r="AA123" i="1" s="1"/>
  <c r="AA124" i="1" s="1"/>
  <c r="AA125" i="1" s="1"/>
  <c r="AA126" i="1" s="1"/>
  <c r="AA127" i="1" s="1"/>
  <c r="AA128" i="1" s="1"/>
  <c r="AA129" i="1" s="1"/>
  <c r="AA130" i="1" s="1"/>
  <c r="AA131" i="1" s="1"/>
  <c r="AA132" i="1" s="1"/>
  <c r="AA133" i="1" s="1"/>
  <c r="AA134" i="1" s="1"/>
  <c r="AA135" i="1" s="1"/>
  <c r="AA136" i="1" s="1"/>
  <c r="AA137" i="1" s="1"/>
  <c r="AA138" i="1" s="1"/>
  <c r="AA139" i="1" s="1"/>
  <c r="AA140" i="1" s="1"/>
  <c r="AA141" i="1" s="1"/>
  <c r="AA142" i="1" s="1"/>
  <c r="AA143" i="1" s="1"/>
  <c r="AA144" i="1" s="1"/>
  <c r="AA145" i="1" s="1"/>
  <c r="AA146" i="1" s="1"/>
  <c r="AA147" i="1" s="1"/>
  <c r="AA148" i="1" s="1"/>
  <c r="AA149" i="1" s="1"/>
  <c r="AA150" i="1" s="1"/>
  <c r="AA151" i="1" s="1"/>
  <c r="AA152" i="1" s="1"/>
  <c r="AA153" i="1" s="1"/>
  <c r="AA154" i="1" s="1"/>
  <c r="AA155" i="1" s="1"/>
  <c r="AA156" i="1" s="1"/>
  <c r="AA157" i="1" s="1"/>
  <c r="AA158" i="1" s="1"/>
  <c r="AA159" i="1" s="1"/>
  <c r="AA160" i="1" s="1"/>
  <c r="AA161" i="1" s="1"/>
  <c r="AA162" i="1" s="1"/>
  <c r="AA163" i="1" s="1"/>
  <c r="AA164" i="1" s="1"/>
  <c r="AA165" i="1" s="1"/>
  <c r="AA166" i="1" s="1"/>
  <c r="AA167" i="1" s="1"/>
  <c r="AA168" i="1" s="1"/>
  <c r="AA169" i="1" s="1"/>
  <c r="AA170" i="1" s="1"/>
  <c r="AA171" i="1" s="1"/>
  <c r="AA172" i="1" s="1"/>
  <c r="AA173" i="1" s="1"/>
  <c r="AA174" i="1" s="1"/>
  <c r="AA175" i="1" s="1"/>
  <c r="AA176" i="1" s="1"/>
  <c r="AA177" i="1" s="1"/>
  <c r="AA178" i="1" s="1"/>
  <c r="AA179" i="1" s="1"/>
  <c r="AA180" i="1" s="1"/>
  <c r="AA181" i="1" s="1"/>
  <c r="AA182" i="1" s="1"/>
  <c r="AA183" i="1" s="1"/>
  <c r="AA184" i="1" s="1"/>
  <c r="AA185" i="1" s="1"/>
  <c r="AA186" i="1" s="1"/>
  <c r="AA187" i="1" s="1"/>
  <c r="AA188" i="1" s="1"/>
  <c r="AA189" i="1" s="1"/>
  <c r="AA190" i="1" s="1"/>
  <c r="AA191" i="1" s="1"/>
  <c r="AA192" i="1" s="1"/>
  <c r="AA193" i="1" s="1"/>
  <c r="AA194" i="1" s="1"/>
  <c r="AA195" i="1" s="1"/>
  <c r="AA196" i="1" s="1"/>
  <c r="AA197" i="1" s="1"/>
  <c r="AA198" i="1" s="1"/>
  <c r="AA199" i="1" s="1"/>
  <c r="AA200" i="1" s="1"/>
  <c r="AA201" i="1" s="1"/>
  <c r="AA202" i="1" s="1"/>
  <c r="AA203" i="1" s="1"/>
  <c r="AA204" i="1" s="1"/>
  <c r="AA205" i="1" s="1"/>
  <c r="AA206" i="1" s="1"/>
  <c r="AA207" i="1" s="1"/>
  <c r="AA208" i="1" s="1"/>
  <c r="AA209" i="1" s="1"/>
  <c r="AA210" i="1" s="1"/>
  <c r="AA211" i="1" s="1"/>
  <c r="AA212" i="1" s="1"/>
  <c r="AA213" i="1" s="1"/>
  <c r="AA214" i="1" s="1"/>
  <c r="AA215" i="1" s="1"/>
  <c r="AA216" i="1" s="1"/>
  <c r="AA217" i="1" s="1"/>
  <c r="AA218" i="1" s="1"/>
  <c r="AA219" i="1" s="1"/>
  <c r="AA220" i="1" s="1"/>
  <c r="AA221" i="1" s="1"/>
  <c r="AA222" i="1" s="1"/>
  <c r="AA223" i="1" s="1"/>
  <c r="AA224" i="1" s="1"/>
  <c r="AA225" i="1" s="1"/>
  <c r="AA226" i="1" s="1"/>
  <c r="AA227" i="1" s="1"/>
  <c r="AA228" i="1" s="1"/>
  <c r="AA229" i="1" s="1"/>
  <c r="AA230" i="1" s="1"/>
  <c r="AA231" i="1" s="1"/>
  <c r="AA232" i="1" s="1"/>
  <c r="AA233" i="1" s="1"/>
  <c r="AA234" i="1" s="1"/>
  <c r="AA235" i="1" s="1"/>
  <c r="AA236" i="1" s="1"/>
  <c r="AA237" i="1" s="1"/>
  <c r="AA238" i="1" s="1"/>
  <c r="AA239" i="1" s="1"/>
  <c r="AA240" i="1" s="1"/>
  <c r="AA241" i="1" s="1"/>
  <c r="AA242" i="1" s="1"/>
  <c r="AA243" i="1" s="1"/>
  <c r="AA244" i="1" s="1"/>
  <c r="AA245" i="1" s="1"/>
  <c r="AA246" i="1" s="1"/>
  <c r="AA247" i="1" s="1"/>
  <c r="AA248" i="1" s="1"/>
  <c r="AA249" i="1" s="1"/>
  <c r="AA250" i="1" s="1"/>
  <c r="AA251" i="1" s="1"/>
  <c r="AA252" i="1" s="1"/>
  <c r="AA253" i="1" s="1"/>
  <c r="AA254" i="1" s="1"/>
  <c r="AA255" i="1" s="1"/>
  <c r="AA256" i="1" s="1"/>
  <c r="AA257" i="1" s="1"/>
  <c r="AA258" i="1" s="1"/>
  <c r="AA259" i="1" s="1"/>
  <c r="AA260" i="1" s="1"/>
  <c r="AA261" i="1" s="1"/>
  <c r="AA262" i="1" s="1"/>
  <c r="AA263" i="1" s="1"/>
  <c r="AA264" i="1" s="1"/>
  <c r="AA265" i="1" s="1"/>
  <c r="AA266" i="1" s="1"/>
  <c r="AA267" i="1" s="1"/>
  <c r="AA268" i="1" s="1"/>
  <c r="AA269" i="1" s="1"/>
  <c r="AA270" i="1" s="1"/>
  <c r="AA271" i="1" s="1"/>
  <c r="AA272" i="1" s="1"/>
  <c r="AA273" i="1" s="1"/>
  <c r="AA274" i="1" s="1"/>
  <c r="AA275" i="1" s="1"/>
  <c r="AA276" i="1" s="1"/>
  <c r="AA277" i="1" s="1"/>
  <c r="AA278" i="1" s="1"/>
  <c r="AA279" i="1" s="1"/>
  <c r="AA280" i="1" s="1"/>
  <c r="AA281" i="1" s="1"/>
  <c r="AA282" i="1" s="1"/>
  <c r="AA283" i="1" s="1"/>
  <c r="AA284" i="1" s="1"/>
  <c r="AA285" i="1" s="1"/>
  <c r="AA286" i="1" s="1"/>
  <c r="AA287" i="1" s="1"/>
  <c r="AA288" i="1" s="1"/>
  <c r="AA289" i="1" s="1"/>
  <c r="AA290" i="1" s="1"/>
  <c r="AA291" i="1" s="1"/>
  <c r="AA292" i="1" s="1"/>
  <c r="AA293" i="1" s="1"/>
  <c r="AA294" i="1" s="1"/>
  <c r="AA295" i="1" s="1"/>
  <c r="AA296" i="1" s="1"/>
  <c r="AA297" i="1" s="1"/>
  <c r="AA298" i="1" s="1"/>
  <c r="AA299" i="1" s="1"/>
  <c r="AA300" i="1" s="1"/>
  <c r="AA301" i="1" s="1"/>
  <c r="AA302" i="1" s="1"/>
  <c r="AA303" i="1" s="1"/>
  <c r="AA304" i="1" s="1"/>
  <c r="AA305" i="1" s="1"/>
  <c r="AA306" i="1" s="1"/>
  <c r="AA307" i="1" s="1"/>
  <c r="AA308" i="1" s="1"/>
  <c r="AA309" i="1" s="1"/>
  <c r="AA310" i="1" s="1"/>
  <c r="AA311" i="1" s="1"/>
  <c r="AA312" i="1" s="1"/>
  <c r="AA313" i="1" s="1"/>
  <c r="AA314" i="1" s="1"/>
  <c r="AA315" i="1" s="1"/>
  <c r="AA316" i="1" s="1"/>
  <c r="AA317" i="1" s="1"/>
  <c r="AA318" i="1" s="1"/>
  <c r="AA319" i="1" s="1"/>
  <c r="AA320" i="1" s="1"/>
  <c r="AA321" i="1" s="1"/>
  <c r="AA322" i="1" s="1"/>
  <c r="AA323" i="1" s="1"/>
  <c r="AA324" i="1" s="1"/>
  <c r="AA325" i="1" s="1"/>
  <c r="AA326" i="1" s="1"/>
  <c r="AA327" i="1" s="1"/>
  <c r="AA328" i="1" s="1"/>
  <c r="AA329" i="1" s="1"/>
  <c r="AA330" i="1" s="1"/>
  <c r="AA331" i="1" s="1"/>
  <c r="AA332" i="1" s="1"/>
  <c r="AA333" i="1" s="1"/>
  <c r="AA334" i="1" s="1"/>
  <c r="AA335" i="1" s="1"/>
  <c r="AA336" i="1" s="1"/>
  <c r="AA337" i="1" s="1"/>
  <c r="AA338" i="1" s="1"/>
  <c r="AA339" i="1" s="1"/>
  <c r="AA340" i="1" s="1"/>
  <c r="AA341" i="1" s="1"/>
  <c r="AA342" i="1" s="1"/>
  <c r="AA343" i="1" s="1"/>
  <c r="AA344" i="1" s="1"/>
  <c r="AA345" i="1" s="1"/>
  <c r="AA346" i="1" s="1"/>
  <c r="AA347" i="1" s="1"/>
  <c r="AA348" i="1" s="1"/>
  <c r="AA349" i="1" s="1"/>
  <c r="AA350" i="1" s="1"/>
  <c r="AA351" i="1" s="1"/>
  <c r="AA352" i="1" s="1"/>
  <c r="AA353" i="1" s="1"/>
  <c r="AA354" i="1" s="1"/>
  <c r="AA355" i="1" s="1"/>
  <c r="AA356" i="1" s="1"/>
  <c r="AA357" i="1" s="1"/>
  <c r="AA358" i="1" s="1"/>
  <c r="AA359" i="1" s="1"/>
  <c r="AA360" i="1" s="1"/>
  <c r="AA361" i="1" s="1"/>
  <c r="AA362" i="1" s="1"/>
  <c r="AA363" i="1" s="1"/>
  <c r="AA364" i="1" s="1"/>
  <c r="AA365" i="1" s="1"/>
  <c r="AA366" i="1" s="1"/>
  <c r="AA367" i="1" s="1"/>
  <c r="AA368" i="1" s="1"/>
  <c r="AA369" i="1" s="1"/>
  <c r="AA370" i="1" s="1"/>
  <c r="Y371" i="1"/>
  <c r="Z371" i="1" l="1"/>
  <c r="F15" i="4" s="1"/>
  <c r="F16" i="4" s="1"/>
  <c r="F18" i="4" s="1"/>
  <c r="X371" i="1"/>
  <c r="AB8" i="1"/>
  <c r="AB371" i="1" s="1"/>
</calcChain>
</file>

<file path=xl/comments1.xml><?xml version="1.0" encoding="utf-8"?>
<comments xmlns="http://schemas.openxmlformats.org/spreadsheetml/2006/main">
  <authors>
    <author>Ken Pascoe</author>
  </authors>
  <commentList>
    <comment ref="F10" authorId="0" shapeId="0">
      <text>
        <r>
          <rPr>
            <b/>
            <sz val="9"/>
            <color indexed="81"/>
            <rFont val="Tahoma"/>
            <family val="2"/>
          </rPr>
          <t>Ken Pascoe:</t>
        </r>
        <r>
          <rPr>
            <sz val="9"/>
            <color indexed="81"/>
            <rFont val="Tahoma"/>
            <family val="2"/>
          </rPr>
          <t xml:space="preserve">
Enter your gross annual salary before tax.</t>
        </r>
      </text>
    </comment>
    <comment ref="F11" authorId="0" shapeId="0">
      <text>
        <r>
          <rPr>
            <b/>
            <sz val="9"/>
            <color indexed="81"/>
            <rFont val="Tahoma"/>
            <family val="2"/>
          </rPr>
          <t>Ken Pascoe:</t>
        </r>
        <r>
          <rPr>
            <sz val="9"/>
            <color indexed="81"/>
            <rFont val="Tahoma"/>
            <family val="2"/>
          </rPr>
          <t xml:space="preserve">
Calculated total of Australian (BNE, MEL, etc) allowances paid to your salary.</t>
        </r>
      </text>
    </comment>
    <comment ref="F12" authorId="0" shapeId="0">
      <text>
        <r>
          <rPr>
            <b/>
            <sz val="9"/>
            <color indexed="81"/>
            <rFont val="Tahoma"/>
            <family val="2"/>
          </rPr>
          <t>Ken Pascoe:</t>
        </r>
        <r>
          <rPr>
            <sz val="9"/>
            <color indexed="81"/>
            <rFont val="Tahoma"/>
            <family val="2"/>
          </rPr>
          <t xml:space="preserve">
Obtain a report from Payroll (payroll.Queries@virginaustralia.com) for this figure. </t>
        </r>
      </text>
    </comment>
    <comment ref="F13" authorId="0" shapeId="0">
      <text>
        <r>
          <rPr>
            <b/>
            <sz val="9"/>
            <color indexed="81"/>
            <rFont val="Tahoma"/>
            <family val="2"/>
          </rPr>
          <t>Ken Pascoe:</t>
        </r>
        <r>
          <rPr>
            <sz val="9"/>
            <color indexed="81"/>
            <rFont val="Tahoma"/>
            <family val="2"/>
          </rPr>
          <t xml:space="preserve">
This value comes from the DutyLog sheet and is the sum of all the OS allowances entered by you an converted to Australian Dollars. </t>
        </r>
      </text>
    </comment>
    <comment ref="F14" authorId="0" shapeId="0">
      <text>
        <r>
          <rPr>
            <b/>
            <sz val="9"/>
            <color indexed="81"/>
            <rFont val="Tahoma"/>
            <family val="2"/>
          </rPr>
          <t>Ken Pascoe:</t>
        </r>
        <r>
          <rPr>
            <sz val="9"/>
            <color indexed="81"/>
            <rFont val="Tahoma"/>
            <family val="2"/>
          </rPr>
          <t xml:space="preserve">
Total Allowances paid to you by VAI.</t>
        </r>
      </text>
    </comment>
    <comment ref="F15" authorId="0" shapeId="0">
      <text>
        <r>
          <rPr>
            <b/>
            <sz val="9"/>
            <color indexed="81"/>
            <rFont val="Tahoma"/>
            <family val="2"/>
          </rPr>
          <t>Ken Pascoe:</t>
        </r>
        <r>
          <rPr>
            <sz val="9"/>
            <color indexed="81"/>
            <rFont val="Tahoma"/>
            <family val="2"/>
          </rPr>
          <t xml:space="preserve">
Total Maximum Allowance based on ATO Calculations.</t>
        </r>
      </text>
    </comment>
    <comment ref="F16" authorId="0" shapeId="0">
      <text>
        <r>
          <rPr>
            <b/>
            <sz val="9"/>
            <color indexed="81"/>
            <rFont val="Tahoma"/>
            <family val="2"/>
          </rPr>
          <t>Ken Pascoe:</t>
        </r>
        <r>
          <rPr>
            <sz val="9"/>
            <color indexed="81"/>
            <rFont val="Tahoma"/>
            <family val="2"/>
          </rPr>
          <t xml:space="preserve">
Difference between ATO and VAI Allowances.</t>
        </r>
      </text>
    </comment>
    <comment ref="F17" authorId="0" shapeId="0">
      <text>
        <r>
          <rPr>
            <b/>
            <sz val="9"/>
            <color indexed="81"/>
            <rFont val="Tahoma"/>
            <family val="2"/>
          </rPr>
          <t>Ken Pascoe:</t>
        </r>
        <r>
          <rPr>
            <sz val="9"/>
            <color indexed="81"/>
            <rFont val="Tahoma"/>
            <family val="2"/>
          </rPr>
          <t xml:space="preserve">
This is an approximate effective tax rate - use your tax paid divided by total income from Year End salary statement</t>
        </r>
      </text>
    </comment>
    <comment ref="F18" authorId="0" shapeId="0">
      <text>
        <r>
          <rPr>
            <b/>
            <sz val="9"/>
            <color indexed="81"/>
            <rFont val="Tahoma"/>
            <family val="2"/>
          </rPr>
          <t>Ken Pascoe:</t>
        </r>
        <r>
          <rPr>
            <sz val="9"/>
            <color indexed="81"/>
            <rFont val="Tahoma"/>
            <family val="2"/>
          </rPr>
          <t xml:space="preserve">
Rough Guess at a Tax Refund.</t>
        </r>
      </text>
    </comment>
  </commentList>
</comments>
</file>

<file path=xl/comments2.xml><?xml version="1.0" encoding="utf-8"?>
<comments xmlns="http://schemas.openxmlformats.org/spreadsheetml/2006/main">
  <authors>
    <author>Ken Pascoe</author>
  </authors>
  <commentList>
    <comment ref="A2" authorId="0" shapeId="0">
      <text>
        <r>
          <rPr>
            <b/>
            <sz val="9"/>
            <color indexed="81"/>
            <rFont val="Tahoma"/>
            <family val="2"/>
          </rPr>
          <t>Ken Pascoe:</t>
        </r>
        <r>
          <rPr>
            <sz val="9"/>
            <color indexed="81"/>
            <rFont val="Tahoma"/>
            <family val="2"/>
          </rPr>
          <t xml:space="preserve">
Enter Date of first day.
</t>
        </r>
      </text>
    </comment>
    <comment ref="B2" authorId="0" shapeId="0">
      <text>
        <r>
          <rPr>
            <b/>
            <sz val="9"/>
            <color indexed="81"/>
            <rFont val="Tahoma"/>
            <family val="2"/>
          </rPr>
          <t>Ken Pascoe:</t>
        </r>
        <r>
          <rPr>
            <sz val="9"/>
            <color indexed="81"/>
            <rFont val="Tahoma"/>
            <family val="2"/>
          </rPr>
          <t xml:space="preserve">
Enter either FLT for a flight related allowance of SIM for simulator duties.</t>
        </r>
      </text>
    </comment>
    <comment ref="H2" authorId="0" shapeId="0">
      <text>
        <r>
          <rPr>
            <b/>
            <sz val="9"/>
            <color indexed="81"/>
            <rFont val="Tahoma"/>
            <family val="2"/>
          </rPr>
          <t>Ken Pascoe:</t>
        </r>
        <r>
          <rPr>
            <sz val="9"/>
            <color indexed="81"/>
            <rFont val="Tahoma"/>
            <family val="2"/>
          </rPr>
          <t xml:space="preserve">
Enter Start Date/Time of period as dd.mm.yy hh:mm
</t>
        </r>
        <r>
          <rPr>
            <b/>
            <sz val="9"/>
            <color indexed="81"/>
            <rFont val="Tahoma"/>
            <family val="2"/>
          </rPr>
          <t>NB</t>
        </r>
        <r>
          <rPr>
            <sz val="9"/>
            <color indexed="81"/>
            <rFont val="Tahoma"/>
            <family val="2"/>
          </rPr>
          <t>: Start Time is Arrival Time plus 30 minutes.</t>
        </r>
      </text>
    </comment>
    <comment ref="I2" authorId="0" shapeId="0">
      <text>
        <r>
          <rPr>
            <b/>
            <sz val="9"/>
            <color indexed="81"/>
            <rFont val="Tahoma"/>
            <family val="2"/>
          </rPr>
          <t>Ken Pascoe:</t>
        </r>
        <r>
          <rPr>
            <sz val="9"/>
            <color indexed="81"/>
            <rFont val="Tahoma"/>
            <family val="2"/>
          </rPr>
          <t xml:space="preserve">
Enter Stop Date/Time of period as dd.mm.yy hh:mm
</t>
        </r>
        <r>
          <rPr>
            <b/>
            <sz val="9"/>
            <color indexed="81"/>
            <rFont val="Tahoma"/>
            <family val="2"/>
          </rPr>
          <t>NB</t>
        </r>
        <r>
          <rPr>
            <sz val="9"/>
            <color indexed="81"/>
            <rFont val="Tahoma"/>
            <family val="2"/>
          </rPr>
          <t xml:space="preserve">: Stop Time is </t>
        </r>
        <r>
          <rPr>
            <b/>
            <sz val="9"/>
            <color indexed="81"/>
            <rFont val="Tahoma"/>
            <family val="2"/>
          </rPr>
          <t>Report Time</t>
        </r>
        <r>
          <rPr>
            <sz val="9"/>
            <color indexed="81"/>
            <rFont val="Tahoma"/>
            <family val="2"/>
          </rPr>
          <t xml:space="preserve">
</t>
        </r>
      </text>
    </comment>
    <comment ref="J2" authorId="0" shapeId="0">
      <text>
        <r>
          <rPr>
            <b/>
            <sz val="9"/>
            <color indexed="81"/>
            <rFont val="Tahoma"/>
            <family val="2"/>
          </rPr>
          <t xml:space="preserve">Ken Pascoe:
</t>
        </r>
        <r>
          <rPr>
            <sz val="9"/>
            <color indexed="81"/>
            <rFont val="Tahoma"/>
            <family val="2"/>
          </rPr>
          <t xml:space="preserve">Enter the amount you were given (in local currency) by the Hotel. Only applies to OS layovers
</t>
        </r>
      </text>
    </comment>
    <comment ref="K2" authorId="0" shapeId="0">
      <text>
        <r>
          <rPr>
            <b/>
            <sz val="9"/>
            <color indexed="81"/>
            <rFont val="Tahoma"/>
            <family val="2"/>
          </rPr>
          <t>Ken Pascoe:</t>
        </r>
        <r>
          <rPr>
            <sz val="9"/>
            <color indexed="81"/>
            <rFont val="Tahoma"/>
            <family val="2"/>
          </rPr>
          <t xml:space="preserve">
If you REALLY must - you can enter the AUD equivalent of the cash given to you by the Hotel downroute. Why?</t>
        </r>
      </text>
    </comment>
    <comment ref="M2" authorId="0" shapeId="0">
      <text>
        <r>
          <rPr>
            <b/>
            <sz val="9"/>
            <color indexed="81"/>
            <rFont val="Tahoma"/>
            <family val="2"/>
          </rPr>
          <t>Ken Pascoe:</t>
        </r>
        <r>
          <rPr>
            <sz val="9"/>
            <color indexed="81"/>
            <rFont val="Tahoma"/>
            <family val="2"/>
          </rPr>
          <t xml:space="preserve">
If this says TRUE - You have entered enough detail to calculate the ATO Allowance - but is what you've entered correct?</t>
        </r>
      </text>
    </comment>
    <comment ref="D3" authorId="0" shapeId="0">
      <text>
        <r>
          <rPr>
            <b/>
            <sz val="9"/>
            <color indexed="81"/>
            <rFont val="Tahoma"/>
            <family val="2"/>
          </rPr>
          <t>Ken Pascoe:</t>
        </r>
        <r>
          <rPr>
            <sz val="9"/>
            <color indexed="81"/>
            <rFont val="Tahoma"/>
            <family val="2"/>
          </rPr>
          <t xml:space="preserve">
Enter Start Timem eg:
6:15 or 23:45
(must enter colon :)</t>
        </r>
      </text>
    </comment>
    <comment ref="E3" authorId="0" shapeId="0">
      <text>
        <r>
          <rPr>
            <b/>
            <sz val="9"/>
            <color indexed="81"/>
            <rFont val="Tahoma"/>
            <family val="2"/>
          </rPr>
          <t>Ken Pascoe:</t>
        </r>
        <r>
          <rPr>
            <sz val="9"/>
            <color indexed="81"/>
            <rFont val="Tahoma"/>
            <family val="2"/>
          </rPr>
          <t xml:space="preserve">
Enter Start Date, eg:
6.Jun
6.6.11 or June 6 or 6.Jun etc</t>
        </r>
      </text>
    </comment>
    <comment ref="F3" authorId="0" shapeId="0">
      <text>
        <r>
          <rPr>
            <b/>
            <sz val="9"/>
            <color indexed="81"/>
            <rFont val="Tahoma"/>
            <family val="2"/>
          </rPr>
          <t>Ken Pascoe:</t>
        </r>
        <r>
          <rPr>
            <sz val="9"/>
            <color indexed="81"/>
            <rFont val="Tahoma"/>
            <family val="2"/>
          </rPr>
          <t xml:space="preserve">
Enter Start Timem eg:
6:15 or 23:45
(must enter colon :)</t>
        </r>
      </text>
    </comment>
    <comment ref="G3" authorId="0" shapeId="0">
      <text>
        <r>
          <rPr>
            <b/>
            <sz val="9"/>
            <color indexed="81"/>
            <rFont val="Tahoma"/>
            <family val="2"/>
          </rPr>
          <t>Ken Pascoe:</t>
        </r>
        <r>
          <rPr>
            <sz val="9"/>
            <color indexed="81"/>
            <rFont val="Tahoma"/>
            <family val="2"/>
          </rPr>
          <t xml:space="preserve">
Enter Start Date, eg:
6.Jun
6.6.11 or June 6 or 6.Jun etc</t>
        </r>
      </text>
    </comment>
  </commentList>
</comments>
</file>

<file path=xl/sharedStrings.xml><?xml version="1.0" encoding="utf-8"?>
<sst xmlns="http://schemas.openxmlformats.org/spreadsheetml/2006/main" count="275" uniqueCount="191">
  <si>
    <t>Date</t>
  </si>
  <si>
    <t>Station</t>
  </si>
  <si>
    <t>Lunch</t>
  </si>
  <si>
    <t>Dinner</t>
  </si>
  <si>
    <t>Total</t>
  </si>
  <si>
    <t>BNE</t>
  </si>
  <si>
    <t>Days</t>
  </si>
  <si>
    <t>Brekky</t>
  </si>
  <si>
    <t>Incidentals</t>
  </si>
  <si>
    <t>Meals</t>
  </si>
  <si>
    <t>MEL</t>
  </si>
  <si>
    <t>SEA</t>
  </si>
  <si>
    <t>LAX</t>
  </si>
  <si>
    <t>SYD</t>
  </si>
  <si>
    <t>Duty Type</t>
  </si>
  <si>
    <t>Meal Times</t>
  </si>
  <si>
    <t>Start</t>
  </si>
  <si>
    <t>Stop</t>
  </si>
  <si>
    <t>Difference :</t>
  </si>
  <si>
    <t>V Aust</t>
  </si>
  <si>
    <t>Pay Slip</t>
  </si>
  <si>
    <t>ATO Tax Rate :</t>
  </si>
  <si>
    <t>Gross Salary :</t>
  </si>
  <si>
    <t>Note :</t>
  </si>
  <si>
    <t>How To Use This Sheet</t>
  </si>
  <si>
    <t xml:space="preserve"> - Start Times are one second out to</t>
  </si>
  <si>
    <t xml:space="preserve">   allow for sheet rounding errors</t>
  </si>
  <si>
    <t>Upper :</t>
  </si>
  <si>
    <t>Approx Tax Refund  :</t>
  </si>
  <si>
    <t>Revision Status</t>
  </si>
  <si>
    <t xml:space="preserve"> - Initial Issue</t>
  </si>
  <si>
    <t xml:space="preserve"> - Updated for TD 2009/15</t>
  </si>
  <si>
    <t>01.Jul.10 v1.1</t>
  </si>
  <si>
    <t>05.Jul.10 V1.2</t>
  </si>
  <si>
    <t>11.Jul.10 V1.3</t>
  </si>
  <si>
    <t>Accom</t>
  </si>
  <si>
    <t xml:space="preserve"> - Updated for Accom Cancellation.</t>
  </si>
  <si>
    <t>Payslip :</t>
  </si>
  <si>
    <t>06.Jun.11 V1.4</t>
  </si>
  <si>
    <t>AUH</t>
  </si>
  <si>
    <t xml:space="preserve">Allowance time bands are implied, but not stated by the ATO Tax Determination. </t>
  </si>
  <si>
    <t xml:space="preserve">I have been unable to find ATO times bands and have therefore adopted Company </t>
  </si>
  <si>
    <t>ones as "reasonable".</t>
  </si>
  <si>
    <t>Start Date/Time
On Blocks 
+30 mins</t>
  </si>
  <si>
    <t>Stop Date/Time
(Report Time)</t>
  </si>
  <si>
    <t>USD</t>
  </si>
  <si>
    <t>AUD</t>
  </si>
  <si>
    <t>OS5</t>
  </si>
  <si>
    <t>OS3</t>
  </si>
  <si>
    <t>OS2</t>
  </si>
  <si>
    <t>OS4</t>
  </si>
  <si>
    <t>Lower :</t>
  </si>
  <si>
    <t>Salary Ranges</t>
  </si>
  <si>
    <t>Done?</t>
  </si>
  <si>
    <t>Start Date/Time
On Blocks
+ 30 mins</t>
  </si>
  <si>
    <t>Time</t>
  </si>
  <si>
    <t>ATO Total Allowance</t>
  </si>
  <si>
    <t>Cumulative ATO Allowance</t>
  </si>
  <si>
    <t>Aust Brekky Rate</t>
  </si>
  <si>
    <t>Aust Lunch Rate</t>
  </si>
  <si>
    <t>Aust Dinner Rate</t>
  </si>
  <si>
    <t>SIN</t>
  </si>
  <si>
    <t>FXRSARD</t>
  </si>
  <si>
    <t>FXRCD</t>
  </si>
  <si>
    <t>FXRUAED</t>
  </si>
  <si>
    <t>FXRIR</t>
  </si>
  <si>
    <t>FXRMR</t>
  </si>
  <si>
    <t>FXRNZD</t>
  </si>
  <si>
    <t>FXRTB</t>
  </si>
  <si>
    <t>FXRSD</t>
  </si>
  <si>
    <t>FXRUKPS</t>
  </si>
  <si>
    <t>FXREUR</t>
  </si>
  <si>
    <t>FXRJY</t>
  </si>
  <si>
    <t>FXRCR</t>
  </si>
  <si>
    <t>FXRTWI</t>
  </si>
  <si>
    <t>FXRUSD</t>
  </si>
  <si>
    <t>Mnemonic</t>
  </si>
  <si>
    <t>RBA</t>
  </si>
  <si>
    <t>WM/Reuters</t>
  </si>
  <si>
    <t>Source</t>
  </si>
  <si>
    <t>Last updated:</t>
  </si>
  <si>
    <t>Rand</t>
  </si>
  <si>
    <t>Dollar</t>
  </si>
  <si>
    <t>Dirham</t>
  </si>
  <si>
    <t>Sterling</t>
  </si>
  <si>
    <t>Index</t>
  </si>
  <si>
    <t>African</t>
  </si>
  <si>
    <t>Emirates</t>
  </si>
  <si>
    <t>Rupiah</t>
  </si>
  <si>
    <t>Ringgit</t>
  </si>
  <si>
    <t>Zealand</t>
  </si>
  <si>
    <t>Baht</t>
  </si>
  <si>
    <t>Pound</t>
  </si>
  <si>
    <t>Yen</t>
  </si>
  <si>
    <t>Renminbi</t>
  </si>
  <si>
    <t xml:space="preserve">Weighted </t>
  </si>
  <si>
    <t>States</t>
  </si>
  <si>
    <t>South</t>
  </si>
  <si>
    <t>Canada</t>
  </si>
  <si>
    <t>United Arab</t>
  </si>
  <si>
    <t>Indonesian</t>
  </si>
  <si>
    <t xml:space="preserve">Malaysian </t>
  </si>
  <si>
    <t>New</t>
  </si>
  <si>
    <t>Thai</t>
  </si>
  <si>
    <t>Singapore</t>
  </si>
  <si>
    <t>UK</t>
  </si>
  <si>
    <t>Euro</t>
  </si>
  <si>
    <t>Japanese</t>
  </si>
  <si>
    <t>Chinese</t>
  </si>
  <si>
    <t xml:space="preserve">Trade </t>
  </si>
  <si>
    <t>United</t>
  </si>
  <si>
    <t>Definitions and Sources of the exchange rates can be found in the Related Information Links on the Web site.</t>
  </si>
  <si>
    <t>Non-Aust Daily Meals Rate per Day</t>
  </si>
  <si>
    <t>ATO Incidentals Rate per Day</t>
  </si>
  <si>
    <t>Total ATO Incidentals Allowance</t>
  </si>
  <si>
    <t>Total ATO Meals Allowance</t>
  </si>
  <si>
    <t>Refer to http://www.infinidim.org for details</t>
  </si>
  <si>
    <t xml:space="preserve"> - Upgrade re-work for TD 2010/19 &amp; Cash Allow.</t>
  </si>
  <si>
    <t>08.Jul.11 V1.5</t>
  </si>
  <si>
    <t xml:space="preserve"> - Corrected for missing JNB</t>
  </si>
  <si>
    <t>26.Jul.11 V1.6</t>
  </si>
  <si>
    <t xml:space="preserve"> - Errors in Payslip Dates Correct (Thanks Sam)</t>
  </si>
  <si>
    <t>25.Aug.11 V1.7</t>
  </si>
  <si>
    <t xml:space="preserve"> - Formula Error in Summary:F7 (not account for cash allowances)</t>
  </si>
  <si>
    <t>22.Sep.11 V1.8</t>
  </si>
  <si>
    <t>KUL</t>
  </si>
  <si>
    <t>MR</t>
  </si>
  <si>
    <t>SD</t>
  </si>
  <si>
    <t>UAED</t>
  </si>
  <si>
    <t xml:space="preserve"> - Added KUL &amp; PER</t>
  </si>
  <si>
    <t>PER</t>
  </si>
  <si>
    <t>19.Jul.12 V2.0</t>
  </si>
  <si>
    <t xml:space="preserve"> - Updated for FY 2011/2012</t>
  </si>
  <si>
    <t>AKL</t>
  </si>
  <si>
    <t>NZD</t>
  </si>
  <si>
    <t>OS1</t>
  </si>
  <si>
    <t>OS6</t>
  </si>
  <si>
    <t>ADL</t>
  </si>
  <si>
    <t>CBR</t>
  </si>
  <si>
    <t>DRW</t>
  </si>
  <si>
    <t>HOB</t>
  </si>
  <si>
    <t>Incident</t>
  </si>
  <si>
    <t>HKT</t>
  </si>
  <si>
    <t>Meal Ttl</t>
  </si>
  <si>
    <t>OS</t>
  </si>
  <si>
    <t>Currencies</t>
  </si>
  <si>
    <t>TB</t>
  </si>
  <si>
    <t>Row Labels</t>
  </si>
  <si>
    <t>Grand Total</t>
  </si>
  <si>
    <t>Start Date :</t>
  </si>
  <si>
    <t>STN</t>
  </si>
  <si>
    <t>TD STN/OS</t>
  </si>
  <si>
    <t>STN Sort</t>
  </si>
  <si>
    <t>OS ?</t>
  </si>
  <si>
    <t>ATO OS STN</t>
  </si>
  <si>
    <t>V / ATO Difference</t>
  </si>
  <si>
    <t xml:space="preserve"> - Report from Payroll</t>
  </si>
  <si>
    <t>ATO TD Station Allowances for Selected Gross Salary</t>
  </si>
  <si>
    <t>RBA Currency conversion rates</t>
  </si>
  <si>
    <t>Cash Allowance Hotel Paid (Local $)</t>
  </si>
  <si>
    <t>Total Cash Allowances Paid (AUD$)</t>
  </si>
  <si>
    <t>Cash Allowance Hotel Paid (AUD $)</t>
  </si>
  <si>
    <t>Payslip Allowances :</t>
  </si>
  <si>
    <t>Total Company Allowances :</t>
  </si>
  <si>
    <t>ATO Allowance :</t>
  </si>
  <si>
    <t xml:space="preserve"> 1. From all your payslips, enter the Meal Allowance paid figures</t>
  </si>
  <si>
    <t xml:space="preserve"> 2. Enter Gross Salay</t>
  </si>
  <si>
    <t xml:space="preserve"> 3A. Enter Hotel Cash Allowances from Payroll Report; OR</t>
  </si>
  <si>
    <t xml:space="preserve"> 3B. When entering your roster, enter the local cash paid by the Hotel</t>
  </si>
  <si>
    <t xml:space="preserve"> 4. Enter your average ATO Taxi rate (from last year)</t>
  </si>
  <si>
    <t xml:space="preserve"> 30.Jul.12 V2.1</t>
  </si>
  <si>
    <t xml:space="preserve"> - More Notes, enabled both Payroll Report and Cash Over Counter Allowances</t>
  </si>
  <si>
    <t>How To Use This Sheet.</t>
  </si>
  <si>
    <t xml:space="preserve"> - Total Allowances paid by Payslip (MEL/BNE etc)</t>
  </si>
  <si>
    <t>Hotel Cash Allowances (Report):</t>
  </si>
  <si>
    <t>Hotel Cash Allowances (as paid):</t>
  </si>
  <si>
    <t xml:space="preserve"> - As paid by Hotel</t>
  </si>
  <si>
    <t xml:space="preserve"> - Corrected a bug, re-arranged some columns</t>
  </si>
  <si>
    <t>31.Jul.12 V2.4</t>
  </si>
  <si>
    <t>15.Aug.12 V2.5</t>
  </si>
  <si>
    <t xml:space="preserve"> - Corrected a bug, was not calculating Australia Meals.</t>
  </si>
  <si>
    <t>15.Aug.12 V2.6</t>
  </si>
  <si>
    <t xml:space="preserve"> - Another Bug on the Summary Sheet in Total Company Allowances</t>
  </si>
  <si>
    <t>CHC</t>
  </si>
  <si>
    <t>10.Feb.13 V2.7</t>
  </si>
  <si>
    <t xml:space="preserve"> - AUH/KUL in the wrong countries. Mortified.</t>
  </si>
  <si>
    <t>28.Jul.14 V2.8</t>
  </si>
  <si>
    <t xml:space="preserve"> - Updated for TD 2013/16</t>
  </si>
  <si>
    <t>HISTORICAL DAILY EXCHANGE RATES OF THE AUSTRALIAN DOLLAR AGAINST: http://goo.gl/b69r5y</t>
  </si>
  <si>
    <t>http://goo.gl/b69r5y</t>
  </si>
  <si>
    <r>
      <t xml:space="preserve">     Based on an ATO Taxation Determination (TD2013/16), crew are elegible to claim the difference between the allowances paid by the Company, and the maxmimum amount determined by the ATO, as long as they can show that they have spent the difference while downroute. Currently the ATO </t>
    </r>
    <r>
      <rPr>
        <b/>
        <i/>
        <sz val="11"/>
        <color theme="1"/>
        <rFont val="Calibri"/>
        <family val="2"/>
        <scheme val="minor"/>
      </rPr>
      <t>does not require recepits</t>
    </r>
    <r>
      <rPr>
        <sz val="11"/>
        <color theme="1"/>
        <rFont val="Calibri"/>
        <family val="2"/>
        <scheme val="minor"/>
      </rPr>
      <t xml:space="preserve">for this spending. Hence the requirement is to show that you </t>
    </r>
    <r>
      <rPr>
        <b/>
        <i/>
        <sz val="11"/>
        <color theme="1"/>
        <rFont val="Calibri"/>
        <family val="2"/>
        <scheme val="minor"/>
      </rPr>
      <t>could have spent</t>
    </r>
    <r>
      <rPr>
        <sz val="11"/>
        <color theme="1"/>
        <rFont val="Calibri"/>
        <family val="2"/>
        <scheme val="minor"/>
      </rPr>
      <t xml:space="preserve"> downroute up to the values the ATO calculates for allowances. The need to show potential spending can be met by keeping a representative diary or sample menus - talk to your Accountant.
     </t>
    </r>
    <r>
      <rPr>
        <b/>
        <i/>
        <sz val="11"/>
        <color theme="1"/>
        <rFont val="Calibri"/>
        <family val="2"/>
        <scheme val="minor"/>
      </rPr>
      <t xml:space="preserve">Note that as of FY2013-14, my Accountant is advising </t>
    </r>
    <r>
      <rPr>
        <b/>
        <i/>
        <u/>
        <sz val="11"/>
        <color theme="1"/>
        <rFont val="Calibri"/>
        <family val="2"/>
        <scheme val="minor"/>
      </rPr>
      <t>against</t>
    </r>
    <r>
      <rPr>
        <b/>
        <i/>
        <sz val="11"/>
        <color theme="1"/>
        <rFont val="Calibri"/>
        <family val="2"/>
        <scheme val="minor"/>
      </rPr>
      <t xml:space="preserve"> claiming in excess of the company allowance without receipts.</t>
    </r>
    <r>
      <rPr>
        <sz val="11"/>
        <color theme="1"/>
        <rFont val="Calibri"/>
        <family val="2"/>
        <scheme val="minor"/>
      </rPr>
      <t xml:space="preserve">
     This sheet calculates the total ATO allowance based on your roster. You must enter all time away from your home base for which you were paid allowances. This includes overnights in BNE/MEL before heading to LAX and your time away from your Base (Sydney) after you return from LAX (ie: at BNE/MEL).
     Then you must enter the amount of Allowances paid to you by the Company. This comes in two parts - Australian Allownances paid through Salary; Overseas Allowances paid by the Hotel in local cash. The Australia amount you can get from your Salary Payslips. You can determine the OS amount in </t>
    </r>
    <r>
      <rPr>
        <b/>
        <sz val="11"/>
        <color theme="1"/>
        <rFont val="Calibri"/>
        <family val="2"/>
        <scheme val="minor"/>
      </rPr>
      <t>ONE</t>
    </r>
    <r>
      <rPr>
        <sz val="11"/>
        <color theme="1"/>
        <rFont val="Calibri"/>
        <family val="2"/>
        <scheme val="minor"/>
      </rPr>
      <t xml:space="preserve"> two ways:
1. Contact Payroll (</t>
    </r>
    <r>
      <rPr>
        <b/>
        <i/>
        <sz val="11"/>
        <color theme="1"/>
        <rFont val="Calibri"/>
        <family val="2"/>
        <scheme val="minor"/>
      </rPr>
      <t>payroll.queries@virginaustralia.com</t>
    </r>
    <r>
      <rPr>
        <sz val="11"/>
        <color theme="1"/>
        <rFont val="Calibri"/>
        <family val="2"/>
        <scheme val="minor"/>
      </rPr>
      <t>) and ask them for a report of your Overseas Allowances. This will come as a spreadsheet that you open. Find the Total, and enter it into the green box on the left "</t>
    </r>
    <r>
      <rPr>
        <b/>
        <sz val="11"/>
        <color theme="1"/>
        <rFont val="Calibri"/>
        <family val="2"/>
        <scheme val="minor"/>
      </rPr>
      <t xml:space="preserve">Hotel Cash Allowances"; OR
</t>
    </r>
    <r>
      <rPr>
        <sz val="11"/>
        <color theme="1"/>
        <rFont val="Calibri"/>
        <family val="2"/>
        <scheme val="minor"/>
      </rPr>
      <t xml:space="preserve">2. If you kept track of what you were paid by the Hotel - you can enter the local currency amounts against each trip in the </t>
    </r>
    <r>
      <rPr>
        <b/>
        <sz val="11"/>
        <color theme="1"/>
        <rFont val="Calibri"/>
        <family val="2"/>
        <scheme val="minor"/>
      </rPr>
      <t>DutyLog</t>
    </r>
    <r>
      <rPr>
        <sz val="11"/>
        <color theme="1"/>
        <rFont val="Calibri"/>
        <family val="2"/>
        <scheme val="minor"/>
      </rPr>
      <t xml:space="preserve"> sheet.
     </t>
    </r>
    <r>
      <rPr>
        <b/>
        <sz val="11"/>
        <color theme="1"/>
        <rFont val="Calibri"/>
        <family val="2"/>
        <scheme val="minor"/>
      </rPr>
      <t>Do Not Mix the Two!</t>
    </r>
    <r>
      <rPr>
        <sz val="11"/>
        <color theme="1"/>
        <rFont val="Calibri"/>
        <family val="2"/>
        <scheme val="minor"/>
      </rPr>
      <t xml:space="preserve"> 
If you need an accountant,  I use (&amp; recommend) Geoff Taylor (0418 607 768) http://www.majenda.com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</si>
</sst>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4" formatCode="_-&quot;$&quot;* #,##0.00_-;\-&quot;$&quot;* #,##0.00_-;_-&quot;$&quot;* &quot;-&quot;??_-;_-@_-"/>
    <numFmt numFmtId="43" formatCode="_-* #,##0.00_-;\-* #,##0.00_-;_-* &quot;-&quot;??_-;_-@_-"/>
    <numFmt numFmtId="164" formatCode="dd/mmm/yyyy"/>
    <numFmt numFmtId="165" formatCode="ddmmmyy\ hh:mm"/>
    <numFmt numFmtId="166" formatCode="&quot;$&quot;#,##0.00;&quot;&quot;;&quot;&quot;;&quot;&quot;"/>
    <numFmt numFmtId="167" formatCode="0;&quot;&quot;;&quot;&quot;;&quot;&quot;"/>
    <numFmt numFmtId="168" formatCode="&quot;$&quot;#,##0.00"/>
    <numFmt numFmtId="169" formatCode="_-&quot;$&quot;* #,##0_-;\-&quot;$&quot;* #,##0_-;_-&quot;$&quot;* &quot;-&quot;??_-;_-@_-"/>
    <numFmt numFmtId="170" formatCode="&quot;&quot;"/>
    <numFmt numFmtId="171" formatCode="0;&quot;Err&quot;;&quot;&quot;;@"/>
    <numFmt numFmtId="172" formatCode="dd\ mmm\ yy"/>
    <numFmt numFmtId="173" formatCode="[hh]:mm"/>
    <numFmt numFmtId="174" formatCode="0.0000"/>
    <numFmt numFmtId="175" formatCode="0.0"/>
    <numFmt numFmtId="176" formatCode="dd\-mmm\-yyyy"/>
    <numFmt numFmtId="177" formatCode="&quot;Accom&quot;"/>
    <numFmt numFmtId="178" formatCode="&quot;Brekky&quot;"/>
    <numFmt numFmtId="179" formatCode="&quot;Lunch&quot;"/>
    <numFmt numFmtId="180" formatCode="&quot;Dinner&quot;"/>
    <numFmt numFmtId="181" formatCode="&quot;Incidentals&quot;"/>
    <numFmt numFmtId="182" formatCode="&quot;Meal Ttl&quot;"/>
    <numFmt numFmtId="183" formatCode="&quot;&quot;;"/>
    <numFmt numFmtId="184" formatCode="0%\ &quot; of ATO&quot;"/>
  </numFmts>
  <fonts count="25">
    <font>
      <sz val="11"/>
      <color theme="1"/>
      <name val="Calibri"/>
      <family val="2"/>
      <scheme val="minor"/>
    </font>
    <font>
      <sz val="11"/>
      <color theme="1"/>
      <name val="Calibri"/>
      <family val="2"/>
      <scheme val="minor"/>
    </font>
    <font>
      <b/>
      <sz val="11"/>
      <color theme="1"/>
      <name val="Calibri"/>
      <family val="2"/>
      <scheme val="minor"/>
    </font>
    <font>
      <sz val="14"/>
      <color theme="1"/>
      <name val="Arial Rounded MT Bold"/>
      <family val="2"/>
    </font>
    <font>
      <sz val="16"/>
      <color theme="1"/>
      <name val="Arial Rounded MT Bold"/>
      <family val="2"/>
    </font>
    <font>
      <sz val="11"/>
      <color theme="0"/>
      <name val="Arial Rounded MT Bold"/>
      <family val="2"/>
    </font>
    <font>
      <sz val="9"/>
      <color indexed="81"/>
      <name val="Tahoma"/>
      <family val="2"/>
    </font>
    <font>
      <b/>
      <sz val="9"/>
      <color indexed="81"/>
      <name val="Tahoma"/>
      <family val="2"/>
    </font>
    <font>
      <sz val="11"/>
      <color theme="0"/>
      <name val="Calibri"/>
      <family val="2"/>
      <scheme val="minor"/>
    </font>
    <font>
      <sz val="10"/>
      <name val="Arial"/>
      <family val="2"/>
    </font>
    <font>
      <sz val="10"/>
      <name val="Arial"/>
      <family val="2"/>
    </font>
    <font>
      <sz val="10"/>
      <color indexed="8"/>
      <name val="Geneva"/>
    </font>
    <font>
      <sz val="9"/>
      <color indexed="8"/>
      <name val="Arial"/>
      <family val="2"/>
    </font>
    <font>
      <sz val="9"/>
      <name val="Arial"/>
      <family val="2"/>
    </font>
    <font>
      <sz val="8"/>
      <name val="Geneva"/>
    </font>
    <font>
      <u/>
      <sz val="8"/>
      <name val="Geneva"/>
    </font>
    <font>
      <sz val="8"/>
      <name val="Arial"/>
      <family val="2"/>
    </font>
    <font>
      <sz val="8"/>
      <color indexed="12"/>
      <name val="Arial"/>
      <family val="2"/>
    </font>
    <font>
      <u/>
      <sz val="10"/>
      <color indexed="12"/>
      <name val="Arial"/>
      <family val="2"/>
    </font>
    <font>
      <u/>
      <sz val="8"/>
      <color indexed="12"/>
      <name val="Arial"/>
      <family val="2"/>
    </font>
    <font>
      <b/>
      <sz val="9"/>
      <name val="Arial"/>
      <family val="2"/>
    </font>
    <font>
      <sz val="11"/>
      <name val="Arial Rounded MT Bold"/>
      <family val="2"/>
    </font>
    <font>
      <i/>
      <sz val="11"/>
      <name val="Calibri"/>
      <family val="2"/>
      <scheme val="minor"/>
    </font>
    <font>
      <b/>
      <i/>
      <sz val="11"/>
      <color theme="1"/>
      <name val="Calibri"/>
      <family val="2"/>
      <scheme val="minor"/>
    </font>
    <font>
      <b/>
      <i/>
      <u/>
      <sz val="11"/>
      <color theme="1"/>
      <name val="Calibri"/>
      <family val="2"/>
      <scheme val="minor"/>
    </font>
  </fonts>
  <fills count="5">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theme="0"/>
        <bgColor indexed="64"/>
      </patternFill>
    </fill>
  </fills>
  <borders count="6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9" fillId="0" borderId="0"/>
    <xf numFmtId="0" fontId="18" fillId="0" borderId="0" applyNumberFormat="0" applyFill="0" applyBorder="0" applyAlignment="0" applyProtection="0">
      <alignment vertical="top"/>
      <protection locked="0"/>
    </xf>
  </cellStyleXfs>
  <cellXfs count="295">
    <xf numFmtId="0" fontId="0" fillId="0" borderId="0" xfId="0"/>
    <xf numFmtId="169" fontId="0" fillId="2" borderId="0" xfId="1" applyNumberFormat="1" applyFont="1" applyFill="1" applyProtection="1">
      <protection locked="0"/>
    </xf>
    <xf numFmtId="21" fontId="0" fillId="2" borderId="9" xfId="0" applyNumberFormat="1" applyFill="1" applyBorder="1" applyAlignment="1" applyProtection="1">
      <alignment horizontal="center" vertical="center"/>
      <protection locked="0"/>
    </xf>
    <xf numFmtId="21" fontId="0" fillId="2" borderId="10" xfId="0" applyNumberFormat="1" applyFill="1" applyBorder="1" applyAlignment="1" applyProtection="1">
      <alignment horizontal="center" vertical="center"/>
      <protection locked="0"/>
    </xf>
    <xf numFmtId="21" fontId="0" fillId="2" borderId="2" xfId="0" applyNumberFormat="1" applyFill="1" applyBorder="1" applyAlignment="1" applyProtection="1">
      <alignment horizontal="center" vertical="center"/>
      <protection locked="0"/>
    </xf>
    <xf numFmtId="21" fontId="0" fillId="2" borderId="4" xfId="0" applyNumberFormat="1" applyFill="1" applyBorder="1" applyAlignment="1" applyProtection="1">
      <alignment horizontal="center" vertical="center"/>
      <protection locked="0"/>
    </xf>
    <xf numFmtId="21" fontId="0" fillId="2" borderId="6" xfId="0" applyNumberFormat="1" applyFill="1" applyBorder="1" applyAlignment="1" applyProtection="1">
      <alignment horizontal="center" vertical="center"/>
      <protection locked="0"/>
    </xf>
    <xf numFmtId="21" fontId="0" fillId="2" borderId="7" xfId="0" applyNumberFormat="1" applyFill="1" applyBorder="1" applyAlignment="1" applyProtection="1">
      <alignment horizontal="center" vertical="center"/>
      <protection locked="0"/>
    </xf>
    <xf numFmtId="9" fontId="0" fillId="2" borderId="0" xfId="3" applyFont="1" applyFill="1" applyAlignment="1" applyProtection="1">
      <alignment horizontal="center"/>
      <protection locked="0"/>
    </xf>
    <xf numFmtId="165" fontId="0" fillId="0" borderId="24" xfId="0" applyNumberFormat="1" applyFill="1" applyBorder="1" applyAlignment="1" applyProtection="1">
      <alignment horizontal="center"/>
    </xf>
    <xf numFmtId="44" fontId="0" fillId="2" borderId="24" xfId="1" applyFont="1" applyFill="1" applyBorder="1" applyAlignment="1" applyProtection="1">
      <alignment horizontal="center"/>
      <protection locked="0"/>
    </xf>
    <xf numFmtId="165" fontId="0" fillId="0" borderId="9" xfId="0" applyNumberFormat="1" applyFill="1" applyBorder="1" applyAlignment="1" applyProtection="1">
      <alignment horizontal="center"/>
    </xf>
    <xf numFmtId="173" fontId="0" fillId="2" borderId="8" xfId="0" applyNumberFormat="1" applyFill="1" applyBorder="1" applyAlignment="1" applyProtection="1">
      <alignment horizontal="center"/>
      <protection locked="0"/>
    </xf>
    <xf numFmtId="15" fontId="0" fillId="0" borderId="10" xfId="0" applyNumberFormat="1" applyFill="1" applyBorder="1" applyAlignment="1" applyProtection="1">
      <alignment horizontal="center"/>
    </xf>
    <xf numFmtId="173" fontId="0" fillId="2" borderId="19" xfId="0" applyNumberFormat="1" applyFill="1" applyBorder="1" applyAlignment="1" applyProtection="1">
      <alignment horizontal="center"/>
      <protection locked="0"/>
    </xf>
    <xf numFmtId="15" fontId="0" fillId="0" borderId="21" xfId="0" applyNumberFormat="1" applyFill="1" applyBorder="1" applyAlignment="1" applyProtection="1">
      <alignment horizontal="center"/>
    </xf>
    <xf numFmtId="165" fontId="0" fillId="0" borderId="11" xfId="0" applyNumberFormat="1" applyFill="1" applyBorder="1" applyAlignment="1" applyProtection="1">
      <alignment horizontal="center"/>
    </xf>
    <xf numFmtId="15" fontId="0" fillId="2" borderId="10" xfId="0" applyNumberFormat="1" applyFill="1" applyBorder="1" applyAlignment="1" applyProtection="1">
      <alignment horizontal="center"/>
      <protection locked="0"/>
    </xf>
    <xf numFmtId="15" fontId="0" fillId="2" borderId="21" xfId="0" applyNumberFormat="1" applyFill="1" applyBorder="1" applyAlignment="1" applyProtection="1">
      <alignment horizontal="center"/>
      <protection locked="0"/>
    </xf>
    <xf numFmtId="173" fontId="0" fillId="2" borderId="14" xfId="0" applyNumberFormat="1" applyFill="1" applyBorder="1" applyAlignment="1" applyProtection="1">
      <alignment horizontal="center"/>
      <protection locked="0"/>
    </xf>
    <xf numFmtId="15" fontId="0" fillId="2" borderId="16" xfId="0" applyNumberFormat="1" applyFill="1" applyBorder="1" applyAlignment="1" applyProtection="1">
      <alignment horizontal="center"/>
      <protection locked="0"/>
    </xf>
    <xf numFmtId="165" fontId="0" fillId="0" borderId="18" xfId="0" applyNumberFormat="1" applyFill="1" applyBorder="1" applyAlignment="1" applyProtection="1">
      <alignment horizontal="center"/>
    </xf>
    <xf numFmtId="165" fontId="0" fillId="0" borderId="15" xfId="0" applyNumberFormat="1" applyFill="1" applyBorder="1" applyAlignment="1" applyProtection="1">
      <alignment horizontal="center"/>
    </xf>
    <xf numFmtId="165" fontId="0" fillId="0" borderId="22" xfId="0" applyNumberFormat="1" applyFill="1" applyBorder="1" applyAlignment="1" applyProtection="1">
      <alignment horizontal="center"/>
    </xf>
    <xf numFmtId="44" fontId="0" fillId="2" borderId="35" xfId="1" applyFont="1" applyFill="1" applyBorder="1" applyAlignment="1" applyProtection="1">
      <alignment horizontal="center"/>
      <protection locked="0"/>
    </xf>
    <xf numFmtId="165" fontId="0" fillId="0" borderId="35" xfId="0" applyNumberFormat="1" applyFill="1" applyBorder="1" applyAlignment="1" applyProtection="1">
      <alignment horizontal="center"/>
    </xf>
    <xf numFmtId="0" fontId="9" fillId="0" borderId="0" xfId="4"/>
    <xf numFmtId="174" fontId="9" fillId="0" borderId="0" xfId="4" applyNumberFormat="1"/>
    <xf numFmtId="2" fontId="9" fillId="0" borderId="0" xfId="4" applyNumberFormat="1"/>
    <xf numFmtId="175" fontId="9" fillId="0" borderId="0" xfId="4" applyNumberFormat="1"/>
    <xf numFmtId="176" fontId="10" fillId="0" borderId="0" xfId="4" applyNumberFormat="1" applyFont="1"/>
    <xf numFmtId="0" fontId="14" fillId="0" borderId="0" xfId="4" applyFont="1" applyAlignment="1">
      <alignment horizontal="center"/>
    </xf>
    <xf numFmtId="174" fontId="14" fillId="0" borderId="0" xfId="4" applyNumberFormat="1" applyFont="1" applyAlignment="1">
      <alignment horizontal="center"/>
    </xf>
    <xf numFmtId="2" fontId="14" fillId="0" borderId="0" xfId="4" applyNumberFormat="1" applyFont="1" applyAlignment="1">
      <alignment horizontal="center"/>
    </xf>
    <xf numFmtId="174" fontId="15" fillId="0" borderId="0" xfId="4" applyNumberFormat="1" applyFont="1" applyAlignment="1">
      <alignment horizontal="center"/>
    </xf>
    <xf numFmtId="2" fontId="16" fillId="0" borderId="0" xfId="4" applyNumberFormat="1" applyFont="1" applyAlignment="1">
      <alignment horizontal="center"/>
    </xf>
    <xf numFmtId="175" fontId="16" fillId="0" borderId="0" xfId="4" applyNumberFormat="1" applyFont="1" applyAlignment="1">
      <alignment horizontal="center"/>
    </xf>
    <xf numFmtId="174" fontId="16" fillId="0" borderId="0" xfId="4" applyNumberFormat="1" applyFont="1" applyAlignment="1">
      <alignment horizontal="center"/>
    </xf>
    <xf numFmtId="0" fontId="16" fillId="0" borderId="0" xfId="4" applyFont="1" applyFill="1" applyBorder="1" applyAlignment="1" applyProtection="1">
      <alignment horizontal="center"/>
    </xf>
    <xf numFmtId="176" fontId="16" fillId="0" borderId="0" xfId="4" applyNumberFormat="1" applyFont="1" applyAlignment="1">
      <alignment horizontal="center"/>
    </xf>
    <xf numFmtId="15" fontId="17" fillId="0" borderId="0" xfId="4" applyNumberFormat="1" applyFont="1" applyAlignment="1">
      <alignment horizontal="center"/>
    </xf>
    <xf numFmtId="15" fontId="16" fillId="0" borderId="0" xfId="4" applyNumberFormat="1" applyFont="1" applyAlignment="1">
      <alignment horizontal="center"/>
    </xf>
    <xf numFmtId="15" fontId="16" fillId="0" borderId="0" xfId="4" applyNumberFormat="1" applyFont="1" applyBorder="1" applyAlignment="1">
      <alignment horizontal="center"/>
    </xf>
    <xf numFmtId="0" fontId="13" fillId="0" borderId="0" xfId="4" applyFont="1" applyAlignment="1">
      <alignment horizontal="center"/>
    </xf>
    <xf numFmtId="174" fontId="13" fillId="0" borderId="0" xfId="4" applyNumberFormat="1" applyFont="1" applyFill="1" applyAlignment="1">
      <alignment horizontal="center"/>
    </xf>
    <xf numFmtId="2" fontId="13" fillId="0" borderId="0" xfId="4" applyNumberFormat="1" applyFont="1" applyAlignment="1">
      <alignment horizontal="center"/>
    </xf>
    <xf numFmtId="174" fontId="13" fillId="0" borderId="0" xfId="4" applyNumberFormat="1" applyFont="1" applyBorder="1" applyAlignment="1">
      <alignment horizontal="center"/>
    </xf>
    <xf numFmtId="175" fontId="13" fillId="0" borderId="0" xfId="4" applyNumberFormat="1" applyFont="1" applyAlignment="1">
      <alignment horizontal="center"/>
    </xf>
    <xf numFmtId="2" fontId="13" fillId="0" borderId="0" xfId="4" applyNumberFormat="1" applyFont="1" applyBorder="1" applyAlignment="1">
      <alignment horizontal="center"/>
    </xf>
    <xf numFmtId="0" fontId="10" fillId="0" borderId="0" xfId="4" applyFont="1"/>
    <xf numFmtId="15" fontId="0" fillId="2" borderId="2" xfId="0" applyNumberFormat="1" applyFill="1" applyBorder="1" applyAlignment="1" applyProtection="1">
      <alignment horizontal="center"/>
      <protection locked="0"/>
    </xf>
    <xf numFmtId="44" fontId="0" fillId="2" borderId="2" xfId="0" applyNumberFormat="1" applyFill="1" applyBorder="1" applyProtection="1">
      <protection locked="0"/>
    </xf>
    <xf numFmtId="174" fontId="13" fillId="0" borderId="0" xfId="4" applyNumberFormat="1" applyFont="1" applyAlignment="1">
      <alignment horizontal="center"/>
    </xf>
    <xf numFmtId="0" fontId="2" fillId="0" borderId="19" xfId="0" applyFont="1" applyFill="1" applyBorder="1" applyAlignment="1" applyProtection="1">
      <alignment horizontal="center" vertical="top" wrapText="1"/>
    </xf>
    <xf numFmtId="0" fontId="2" fillId="0" borderId="21" xfId="0" applyFont="1" applyFill="1" applyBorder="1" applyAlignment="1" applyProtection="1">
      <alignment horizontal="center" vertical="top" wrapText="1"/>
    </xf>
    <xf numFmtId="171" fontId="0" fillId="0" borderId="22" xfId="0" applyNumberFormat="1" applyBorder="1" applyAlignment="1" applyProtection="1">
      <alignment horizontal="center"/>
    </xf>
    <xf numFmtId="166" fontId="0" fillId="0" borderId="14" xfId="0" applyNumberFormat="1" applyFill="1" applyBorder="1" applyAlignment="1" applyProtection="1">
      <alignment horizontal="center"/>
    </xf>
    <xf numFmtId="166" fontId="0" fillId="0" borderId="15" xfId="0" applyNumberFormat="1" applyFill="1" applyBorder="1" applyAlignment="1" applyProtection="1">
      <alignment horizontal="center"/>
    </xf>
    <xf numFmtId="166" fontId="0" fillId="0" borderId="16" xfId="0" applyNumberFormat="1" applyFill="1" applyBorder="1" applyAlignment="1" applyProtection="1">
      <alignment horizontal="center"/>
    </xf>
    <xf numFmtId="167" fontId="0" fillId="0" borderId="18" xfId="2" applyNumberFormat="1" applyFont="1" applyFill="1" applyBorder="1" applyAlignment="1" applyProtection="1">
      <alignment horizontal="center" vertical="center"/>
    </xf>
    <xf numFmtId="167" fontId="0" fillId="0" borderId="15" xfId="2" applyNumberFormat="1" applyFont="1" applyFill="1" applyBorder="1" applyAlignment="1" applyProtection="1">
      <alignment horizontal="center" vertical="center"/>
    </xf>
    <xf numFmtId="171" fontId="0" fillId="0" borderId="24" xfId="0" applyNumberFormat="1" applyBorder="1" applyAlignment="1" applyProtection="1">
      <alignment horizontal="center"/>
    </xf>
    <xf numFmtId="166" fontId="0" fillId="0" borderId="8" xfId="0" applyNumberFormat="1" applyFill="1" applyBorder="1" applyAlignment="1" applyProtection="1">
      <alignment horizontal="center"/>
    </xf>
    <xf numFmtId="166" fontId="0" fillId="0" borderId="9" xfId="0" applyNumberFormat="1" applyFill="1" applyBorder="1" applyAlignment="1" applyProtection="1">
      <alignment horizontal="center"/>
    </xf>
    <xf numFmtId="166" fontId="0" fillId="0" borderId="10" xfId="0" applyNumberFormat="1" applyFill="1" applyBorder="1" applyAlignment="1" applyProtection="1">
      <alignment horizontal="center"/>
    </xf>
    <xf numFmtId="167" fontId="0" fillId="0" borderId="11" xfId="2" applyNumberFormat="1" applyFont="1" applyFill="1" applyBorder="1" applyAlignment="1" applyProtection="1">
      <alignment horizontal="center" vertical="center"/>
    </xf>
    <xf numFmtId="167" fontId="0" fillId="0" borderId="9" xfId="2" applyNumberFormat="1" applyFont="1" applyFill="1" applyBorder="1" applyAlignment="1" applyProtection="1">
      <alignment horizontal="center" vertical="center"/>
    </xf>
    <xf numFmtId="44" fontId="0" fillId="0" borderId="24" xfId="1" applyFont="1" applyFill="1" applyBorder="1" applyAlignment="1" applyProtection="1">
      <alignment horizontal="center"/>
    </xf>
    <xf numFmtId="166" fontId="0" fillId="0" borderId="3" xfId="0" applyNumberFormat="1" applyFill="1" applyBorder="1" applyAlignment="1" applyProtection="1">
      <alignment horizontal="center"/>
    </xf>
    <xf numFmtId="166" fontId="0" fillId="0" borderId="2" xfId="0" applyNumberFormat="1" applyFill="1" applyBorder="1" applyAlignment="1" applyProtection="1">
      <alignment horizontal="center"/>
    </xf>
    <xf numFmtId="166" fontId="0" fillId="0" borderId="4" xfId="0" applyNumberFormat="1" applyFill="1" applyBorder="1" applyAlignment="1" applyProtection="1">
      <alignment horizontal="center"/>
    </xf>
    <xf numFmtId="44" fontId="0" fillId="0" borderId="35" xfId="1" applyFont="1" applyFill="1" applyBorder="1" applyAlignment="1" applyProtection="1">
      <alignment horizontal="center"/>
    </xf>
    <xf numFmtId="171" fontId="0" fillId="0" borderId="35" xfId="0" applyNumberFormat="1" applyBorder="1" applyAlignment="1" applyProtection="1">
      <alignment horizontal="center"/>
    </xf>
    <xf numFmtId="166" fontId="0" fillId="0" borderId="5" xfId="0" applyNumberFormat="1" applyFill="1" applyBorder="1" applyAlignment="1" applyProtection="1">
      <alignment horizontal="center"/>
    </xf>
    <xf numFmtId="166" fontId="0" fillId="0" borderId="6" xfId="0" applyNumberFormat="1" applyFill="1" applyBorder="1" applyAlignment="1" applyProtection="1">
      <alignment horizontal="center"/>
    </xf>
    <xf numFmtId="166" fontId="0" fillId="0" borderId="7" xfId="0" applyNumberFormat="1" applyFill="1" applyBorder="1" applyAlignment="1" applyProtection="1">
      <alignment horizontal="center"/>
    </xf>
    <xf numFmtId="164" fontId="0" fillId="0" borderId="0" xfId="0" applyNumberFormat="1" applyAlignment="1" applyProtection="1">
      <alignment horizontal="center"/>
    </xf>
    <xf numFmtId="0" fontId="0" fillId="0" borderId="0" xfId="0" applyAlignment="1" applyProtection="1">
      <alignment horizontal="center"/>
    </xf>
    <xf numFmtId="0" fontId="0" fillId="0" borderId="0" xfId="0" applyProtection="1"/>
    <xf numFmtId="165" fontId="0" fillId="0" borderId="0" xfId="0" applyNumberFormat="1" applyAlignment="1" applyProtection="1">
      <alignment horizontal="center"/>
    </xf>
    <xf numFmtId="0" fontId="2" fillId="0" borderId="0" xfId="0" applyFont="1" applyAlignment="1" applyProtection="1">
      <alignment horizontal="right"/>
    </xf>
    <xf numFmtId="0" fontId="0" fillId="0" borderId="0" xfId="0" applyAlignment="1" applyProtection="1">
      <alignment horizontal="right"/>
    </xf>
    <xf numFmtId="0" fontId="2" fillId="0" borderId="5" xfId="0" applyFont="1" applyFill="1" applyBorder="1" applyAlignment="1" applyProtection="1">
      <alignment horizontal="center"/>
    </xf>
    <xf numFmtId="0" fontId="2" fillId="0" borderId="6" xfId="0" applyFont="1" applyFill="1" applyBorder="1" applyAlignment="1" applyProtection="1">
      <alignment horizontal="center"/>
    </xf>
    <xf numFmtId="0" fontId="2" fillId="0" borderId="7" xfId="0" applyFont="1" applyFill="1" applyBorder="1" applyAlignment="1" applyProtection="1">
      <alignment horizontal="center"/>
    </xf>
    <xf numFmtId="0" fontId="0" fillId="0" borderId="8" xfId="0" applyBorder="1" applyAlignment="1" applyProtection="1">
      <alignment horizontal="center"/>
    </xf>
    <xf numFmtId="0" fontId="0" fillId="0" borderId="3" xfId="0" applyBorder="1" applyAlignment="1" applyProtection="1">
      <alignment horizontal="center"/>
    </xf>
    <xf numFmtId="0" fontId="0" fillId="0" borderId="5" xfId="0" applyBorder="1" applyAlignment="1" applyProtection="1">
      <alignment horizontal="center"/>
    </xf>
    <xf numFmtId="0" fontId="2" fillId="0" borderId="0" xfId="0" applyFont="1" applyFill="1" applyBorder="1" applyAlignment="1" applyProtection="1">
      <alignment horizontal="right"/>
    </xf>
    <xf numFmtId="0" fontId="0" fillId="0" borderId="2" xfId="0" applyBorder="1" applyAlignment="1" applyProtection="1">
      <alignment horizontal="center"/>
    </xf>
    <xf numFmtId="2" fontId="0" fillId="0" borderId="2" xfId="0" applyNumberFormat="1" applyBorder="1" applyAlignment="1" applyProtection="1">
      <alignment horizontal="center"/>
    </xf>
    <xf numFmtId="14" fontId="8" fillId="3" borderId="2" xfId="0" applyNumberFormat="1" applyFont="1" applyFill="1" applyBorder="1" applyAlignment="1" applyProtection="1">
      <alignment horizontal="center"/>
    </xf>
    <xf numFmtId="0" fontId="0" fillId="2" borderId="7" xfId="0" applyFill="1" applyBorder="1" applyAlignment="1" applyProtection="1">
      <alignment horizontal="center" vertical="center"/>
      <protection locked="0"/>
    </xf>
    <xf numFmtId="0" fontId="5" fillId="3" borderId="41" xfId="0" applyFont="1" applyFill="1" applyBorder="1" applyAlignment="1" applyProtection="1">
      <alignment horizontal="center"/>
    </xf>
    <xf numFmtId="0" fontId="5" fillId="3" borderId="48" xfId="0" applyFont="1" applyFill="1" applyBorder="1" applyAlignment="1" applyProtection="1">
      <alignment horizontal="center"/>
    </xf>
    <xf numFmtId="0" fontId="5" fillId="3" borderId="49" xfId="0" applyFont="1" applyFill="1" applyBorder="1" applyAlignment="1" applyProtection="1">
      <alignment horizontal="center"/>
    </xf>
    <xf numFmtId="0" fontId="5" fillId="3" borderId="32" xfId="0" applyFont="1" applyFill="1" applyBorder="1" applyAlignment="1" applyProtection="1">
      <alignment horizontal="center"/>
    </xf>
    <xf numFmtId="0" fontId="5" fillId="3" borderId="0" xfId="0" applyFont="1" applyFill="1" applyBorder="1" applyAlignment="1" applyProtection="1">
      <alignment horizontal="center"/>
    </xf>
    <xf numFmtId="0" fontId="5" fillId="3" borderId="33" xfId="0" applyFont="1" applyFill="1" applyBorder="1" applyAlignment="1" applyProtection="1">
      <alignment horizontal="center"/>
    </xf>
    <xf numFmtId="0" fontId="5" fillId="3" borderId="31" xfId="0" applyFont="1" applyFill="1" applyBorder="1" applyAlignment="1" applyProtection="1">
      <alignment horizontal="center"/>
    </xf>
    <xf numFmtId="0" fontId="5" fillId="3" borderId="47" xfId="0" applyFont="1" applyFill="1" applyBorder="1" applyAlignment="1" applyProtection="1">
      <alignment horizontal="center"/>
    </xf>
    <xf numFmtId="0" fontId="5" fillId="3" borderId="45" xfId="0" applyFont="1" applyFill="1" applyBorder="1" applyAlignment="1" applyProtection="1">
      <alignment horizontal="center"/>
    </xf>
    <xf numFmtId="0" fontId="5" fillId="3" borderId="30" xfId="0" applyFont="1" applyFill="1" applyBorder="1" applyAlignment="1" applyProtection="1">
      <alignment horizontal="center"/>
    </xf>
    <xf numFmtId="168" fontId="0" fillId="2" borderId="14" xfId="1" applyNumberFormat="1" applyFont="1" applyFill="1" applyBorder="1" applyAlignment="1" applyProtection="1">
      <alignment horizontal="center"/>
      <protection locked="0"/>
    </xf>
    <xf numFmtId="168" fontId="0" fillId="2" borderId="15" xfId="1" applyNumberFormat="1" applyFont="1" applyFill="1" applyBorder="1" applyAlignment="1" applyProtection="1">
      <alignment horizontal="center"/>
      <protection locked="0"/>
    </xf>
    <xf numFmtId="168" fontId="0" fillId="2" borderId="18" xfId="1" applyNumberFormat="1" applyFont="1" applyFill="1" applyBorder="1" applyAlignment="1" applyProtection="1">
      <alignment horizontal="center"/>
      <protection locked="0"/>
    </xf>
    <xf numFmtId="168" fontId="0" fillId="2" borderId="3" xfId="1" applyNumberFormat="1" applyFont="1" applyFill="1" applyBorder="1" applyAlignment="1" applyProtection="1">
      <alignment horizontal="center"/>
      <protection locked="0"/>
    </xf>
    <xf numFmtId="168" fontId="0" fillId="2" borderId="2" xfId="1" applyNumberFormat="1" applyFont="1" applyFill="1" applyBorder="1" applyAlignment="1" applyProtection="1">
      <alignment horizontal="center"/>
      <protection locked="0"/>
    </xf>
    <xf numFmtId="168" fontId="0" fillId="2" borderId="12" xfId="1" applyNumberFormat="1" applyFont="1" applyFill="1" applyBorder="1" applyAlignment="1" applyProtection="1">
      <alignment horizontal="center"/>
      <protection locked="0"/>
    </xf>
    <xf numFmtId="168" fontId="0" fillId="2" borderId="5" xfId="1" applyNumberFormat="1" applyFont="1" applyFill="1" applyBorder="1" applyAlignment="1" applyProtection="1">
      <alignment horizontal="center"/>
      <protection locked="0"/>
    </xf>
    <xf numFmtId="168" fontId="0" fillId="2" borderId="6" xfId="1" applyNumberFormat="1" applyFont="1" applyFill="1" applyBorder="1" applyAlignment="1" applyProtection="1">
      <alignment horizontal="center"/>
      <protection locked="0"/>
    </xf>
    <xf numFmtId="168" fontId="0" fillId="2" borderId="13" xfId="1" applyNumberFormat="1" applyFont="1" applyFill="1" applyBorder="1" applyAlignment="1" applyProtection="1">
      <alignment horizontal="center"/>
      <protection locked="0"/>
    </xf>
    <xf numFmtId="0" fontId="5" fillId="3" borderId="43" xfId="0" applyFont="1" applyFill="1" applyBorder="1" applyAlignment="1" applyProtection="1">
      <alignment horizontal="center"/>
    </xf>
    <xf numFmtId="0" fontId="5" fillId="3" borderId="39" xfId="0" applyFont="1" applyFill="1" applyBorder="1" applyAlignment="1" applyProtection="1">
      <alignment horizontal="center"/>
    </xf>
    <xf numFmtId="0" fontId="22" fillId="2" borderId="2" xfId="0" applyFont="1" applyFill="1" applyBorder="1" applyAlignment="1" applyProtection="1">
      <alignment horizontal="center"/>
      <protection locked="0"/>
    </xf>
    <xf numFmtId="170" fontId="5" fillId="3" borderId="2" xfId="0" applyNumberFormat="1" applyFont="1" applyFill="1" applyBorder="1" applyAlignment="1" applyProtection="1">
      <alignment horizontal="center"/>
    </xf>
    <xf numFmtId="0" fontId="8" fillId="3" borderId="0" xfId="0" applyFont="1" applyFill="1" applyAlignment="1" applyProtection="1">
      <alignment horizontal="center"/>
    </xf>
    <xf numFmtId="14" fontId="0" fillId="0" borderId="0" xfId="0" applyNumberFormat="1" applyProtection="1"/>
    <xf numFmtId="164" fontId="0" fillId="4" borderId="14" xfId="0" applyNumberFormat="1" applyFill="1" applyBorder="1" applyAlignment="1" applyProtection="1">
      <alignment horizontal="center"/>
    </xf>
    <xf numFmtId="0" fontId="2" fillId="0" borderId="51" xfId="0" applyFont="1" applyFill="1" applyBorder="1" applyAlignment="1" applyProtection="1">
      <alignment horizontal="center" vertical="center" wrapText="1"/>
    </xf>
    <xf numFmtId="0" fontId="2" fillId="0" borderId="57" xfId="0" applyFont="1" applyFill="1" applyBorder="1" applyAlignment="1" applyProtection="1">
      <alignment horizontal="center" vertical="center" wrapText="1"/>
    </xf>
    <xf numFmtId="0" fontId="2" fillId="0" borderId="55"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55" xfId="0" applyFont="1" applyFill="1" applyBorder="1" applyAlignment="1" applyProtection="1">
      <alignment horizontal="center" vertical="top" wrapText="1"/>
    </xf>
    <xf numFmtId="0" fontId="2" fillId="0" borderId="56" xfId="0" applyFont="1" applyFill="1" applyBorder="1" applyAlignment="1" applyProtection="1">
      <alignment horizontal="center" vertical="top" wrapText="1"/>
    </xf>
    <xf numFmtId="0" fontId="2" fillId="0" borderId="51"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0" borderId="56" xfId="0" applyFont="1" applyFill="1" applyBorder="1" applyAlignment="1" applyProtection="1">
      <alignment horizontal="center" vertical="center" wrapText="1"/>
    </xf>
    <xf numFmtId="0" fontId="2" fillId="0" borderId="54" xfId="0" applyFont="1" applyFill="1" applyBorder="1" applyAlignment="1" applyProtection="1">
      <alignment horizontal="center" vertical="center" wrapText="1"/>
    </xf>
    <xf numFmtId="44" fontId="0" fillId="0" borderId="37" xfId="1" applyFont="1" applyBorder="1" applyAlignment="1" applyProtection="1">
      <alignment horizontal="center"/>
    </xf>
    <xf numFmtId="44" fontId="0" fillId="2" borderId="22" xfId="1" applyFont="1" applyFill="1" applyBorder="1" applyAlignment="1" applyProtection="1">
      <alignment horizontal="center"/>
      <protection locked="0"/>
    </xf>
    <xf numFmtId="44" fontId="0" fillId="0" borderId="22" xfId="1" applyFont="1" applyFill="1" applyBorder="1" applyAlignment="1" applyProtection="1">
      <alignment horizontal="center"/>
    </xf>
    <xf numFmtId="170" fontId="5" fillId="3" borderId="43" xfId="0" applyNumberFormat="1" applyFont="1" applyFill="1" applyBorder="1" applyAlignment="1" applyProtection="1">
      <alignment horizontal="center"/>
    </xf>
    <xf numFmtId="0" fontId="5" fillId="3" borderId="2" xfId="0" applyFont="1" applyFill="1" applyBorder="1" applyAlignment="1" applyProtection="1">
      <alignment horizontal="center"/>
    </xf>
    <xf numFmtId="0" fontId="5" fillId="3" borderId="3" xfId="0" applyFont="1" applyFill="1" applyBorder="1" applyAlignment="1" applyProtection="1">
      <alignment horizontal="center"/>
    </xf>
    <xf numFmtId="0" fontId="5" fillId="3" borderId="4" xfId="0" applyFont="1" applyFill="1" applyBorder="1" applyAlignment="1" applyProtection="1">
      <alignment horizontal="center"/>
    </xf>
    <xf numFmtId="0" fontId="21" fillId="2" borderId="3" xfId="0" applyFont="1" applyFill="1" applyBorder="1" applyAlignment="1" applyProtection="1">
      <alignment horizontal="center"/>
      <protection locked="0"/>
    </xf>
    <xf numFmtId="0" fontId="0" fillId="2" borderId="4" xfId="0" applyFill="1" applyBorder="1" applyAlignment="1" applyProtection="1">
      <alignment horizontal="center" vertical="center"/>
      <protection locked="0"/>
    </xf>
    <xf numFmtId="0" fontId="21" fillId="2" borderId="5" xfId="0" applyFont="1" applyFill="1" applyBorder="1" applyAlignment="1" applyProtection="1">
      <alignment horizontal="center"/>
      <protection locked="0"/>
    </xf>
    <xf numFmtId="0" fontId="5" fillId="3" borderId="46" xfId="0" applyFont="1" applyFill="1" applyBorder="1" applyAlignment="1" applyProtection="1">
      <alignment horizontal="center"/>
    </xf>
    <xf numFmtId="168" fontId="0" fillId="4" borderId="16" xfId="1" applyNumberFormat="1" applyFont="1" applyFill="1" applyBorder="1" applyAlignment="1" applyProtection="1">
      <alignment horizontal="center"/>
    </xf>
    <xf numFmtId="168" fontId="0" fillId="4" borderId="4" xfId="1" applyNumberFormat="1" applyFont="1" applyFill="1" applyBorder="1" applyAlignment="1" applyProtection="1">
      <alignment horizontal="center"/>
    </xf>
    <xf numFmtId="168" fontId="0" fillId="4" borderId="7" xfId="1" applyNumberFormat="1" applyFont="1" applyFill="1" applyBorder="1" applyAlignment="1" applyProtection="1">
      <alignment horizontal="center"/>
    </xf>
    <xf numFmtId="44" fontId="0" fillId="4" borderId="15" xfId="0" applyNumberFormat="1" applyFill="1" applyBorder="1" applyProtection="1"/>
    <xf numFmtId="44" fontId="0" fillId="4" borderId="2" xfId="0" applyNumberFormat="1" applyFill="1" applyBorder="1" applyProtection="1"/>
    <xf numFmtId="44" fontId="0" fillId="4" borderId="6" xfId="0" applyNumberFormat="1" applyFill="1" applyBorder="1" applyProtection="1"/>
    <xf numFmtId="0" fontId="5" fillId="2" borderId="39" xfId="0" applyFont="1" applyFill="1" applyBorder="1" applyAlignment="1" applyProtection="1">
      <alignment horizontal="center"/>
      <protection locked="0"/>
    </xf>
    <xf numFmtId="44" fontId="0" fillId="2" borderId="12" xfId="1" applyFont="1" applyFill="1" applyBorder="1" applyProtection="1">
      <protection locked="0"/>
    </xf>
    <xf numFmtId="44" fontId="0" fillId="2" borderId="2" xfId="1" applyFont="1" applyFill="1" applyBorder="1" applyProtection="1">
      <protection locked="0"/>
    </xf>
    <xf numFmtId="0" fontId="5" fillId="2" borderId="40" xfId="0" applyFont="1" applyFill="1" applyBorder="1" applyAlignment="1" applyProtection="1">
      <alignment horizontal="center"/>
      <protection locked="0"/>
    </xf>
    <xf numFmtId="44" fontId="0" fillId="2" borderId="13" xfId="1" applyFont="1" applyFill="1" applyBorder="1" applyProtection="1">
      <protection locked="0"/>
    </xf>
    <xf numFmtId="44" fontId="0" fillId="2" borderId="6" xfId="1" applyFont="1" applyFill="1" applyBorder="1" applyProtection="1">
      <protection locked="0"/>
    </xf>
    <xf numFmtId="44" fontId="0" fillId="2" borderId="18" xfId="1" applyFont="1" applyFill="1" applyBorder="1" applyProtection="1">
      <protection locked="0"/>
    </xf>
    <xf numFmtId="44" fontId="0" fillId="2" borderId="15" xfId="1" applyFont="1" applyFill="1" applyBorder="1" applyProtection="1">
      <protection locked="0"/>
    </xf>
    <xf numFmtId="44" fontId="0" fillId="2" borderId="16" xfId="1" applyFont="1" applyFill="1" applyBorder="1" applyProtection="1">
      <protection locked="0"/>
    </xf>
    <xf numFmtId="44" fontId="0" fillId="2" borderId="4" xfId="1" applyFont="1" applyFill="1" applyBorder="1" applyProtection="1">
      <protection locked="0"/>
    </xf>
    <xf numFmtId="44" fontId="0" fillId="2" borderId="7" xfId="1" applyFont="1" applyFill="1" applyBorder="1" applyProtection="1">
      <protection locked="0"/>
    </xf>
    <xf numFmtId="0" fontId="0" fillId="0" borderId="0" xfId="0" pivotButton="1" applyProtection="1"/>
    <xf numFmtId="0" fontId="0" fillId="0" borderId="0" xfId="0" applyAlignment="1" applyProtection="1">
      <alignment horizontal="left"/>
    </xf>
    <xf numFmtId="167" fontId="0" fillId="0" borderId="25" xfId="2" applyNumberFormat="1" applyFont="1" applyFill="1" applyBorder="1" applyAlignment="1" applyProtection="1">
      <alignment horizontal="center" vertical="center"/>
    </xf>
    <xf numFmtId="167" fontId="0" fillId="0" borderId="20" xfId="2" applyNumberFormat="1" applyFont="1" applyFill="1" applyBorder="1" applyAlignment="1" applyProtection="1">
      <alignment horizontal="center" vertical="center"/>
    </xf>
    <xf numFmtId="44" fontId="0" fillId="2" borderId="41" xfId="1" applyFont="1" applyFill="1" applyBorder="1" applyAlignment="1" applyProtection="1">
      <alignment horizontal="center"/>
      <protection locked="0"/>
    </xf>
    <xf numFmtId="44" fontId="0" fillId="2" borderId="60" xfId="1" applyFont="1" applyFill="1" applyBorder="1" applyAlignment="1" applyProtection="1">
      <alignment horizontal="center"/>
      <protection locked="0"/>
    </xf>
    <xf numFmtId="44" fontId="0" fillId="2" borderId="61" xfId="1" applyFont="1" applyFill="1" applyBorder="1" applyAlignment="1" applyProtection="1">
      <alignment horizontal="center"/>
      <protection locked="0"/>
    </xf>
    <xf numFmtId="0" fontId="2" fillId="0" borderId="25" xfId="0" applyFont="1" applyFill="1" applyBorder="1" applyAlignment="1" applyProtection="1">
      <alignment horizontal="center" vertical="top" wrapText="1"/>
    </xf>
    <xf numFmtId="0" fontId="2" fillId="0" borderId="51" xfId="0" applyFont="1" applyFill="1" applyBorder="1" applyAlignment="1" applyProtection="1">
      <alignment horizontal="center" vertical="top" wrapText="1"/>
    </xf>
    <xf numFmtId="173" fontId="0" fillId="2" borderId="18" xfId="0" applyNumberFormat="1" applyFill="1" applyBorder="1" applyAlignment="1" applyProtection="1">
      <alignment horizontal="center"/>
      <protection locked="0"/>
    </xf>
    <xf numFmtId="173" fontId="0" fillId="2" borderId="11" xfId="0" applyNumberForma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0" fontId="0" fillId="2" borderId="2" xfId="0" applyFill="1" applyBorder="1" applyAlignment="1" applyProtection="1">
      <alignment horizontal="center"/>
      <protection locked="0"/>
    </xf>
    <xf numFmtId="164" fontId="0" fillId="0" borderId="3" xfId="0" applyNumberFormat="1" applyFill="1" applyBorder="1" applyAlignment="1" applyProtection="1">
      <alignment horizontal="center"/>
    </xf>
    <xf numFmtId="164" fontId="0" fillId="0" borderId="5" xfId="0" applyNumberFormat="1" applyFill="1" applyBorder="1" applyAlignment="1" applyProtection="1">
      <alignment horizontal="center"/>
    </xf>
    <xf numFmtId="164" fontId="0" fillId="2" borderId="6" xfId="0" applyNumberFormat="1" applyFill="1" applyBorder="1" applyAlignment="1" applyProtection="1">
      <alignment horizontal="center"/>
      <protection locked="0"/>
    </xf>
    <xf numFmtId="0" fontId="0" fillId="2" borderId="6" xfId="0" applyFill="1" applyBorder="1" applyAlignment="1" applyProtection="1">
      <alignment horizontal="center"/>
      <protection locked="0"/>
    </xf>
    <xf numFmtId="0" fontId="2" fillId="0" borderId="46" xfId="0" applyFont="1" applyFill="1" applyBorder="1" applyAlignment="1" applyProtection="1">
      <alignment horizontal="center" vertical="center" wrapText="1"/>
    </xf>
    <xf numFmtId="0" fontId="2" fillId="0" borderId="45"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164" fontId="0" fillId="2" borderId="15" xfId="0" applyNumberFormat="1" applyFill="1" applyBorder="1" applyAlignment="1" applyProtection="1">
      <alignment horizontal="center"/>
      <protection locked="0"/>
    </xf>
    <xf numFmtId="0" fontId="0" fillId="2" borderId="15" xfId="0" applyFill="1" applyBorder="1" applyAlignment="1" applyProtection="1">
      <alignment horizontal="center"/>
      <protection locked="0"/>
    </xf>
    <xf numFmtId="173" fontId="0" fillId="2" borderId="25" xfId="0" applyNumberFormat="1" applyFill="1" applyBorder="1" applyAlignment="1" applyProtection="1">
      <alignment horizontal="center"/>
      <protection locked="0"/>
    </xf>
    <xf numFmtId="166" fontId="0" fillId="0" borderId="20" xfId="0" applyNumberFormat="1" applyFill="1" applyBorder="1" applyAlignment="1" applyProtection="1">
      <alignment horizontal="center"/>
    </xf>
    <xf numFmtId="0" fontId="0" fillId="4" borderId="16" xfId="0" applyFill="1" applyBorder="1" applyAlignment="1" applyProtection="1">
      <alignment horizontal="center"/>
    </xf>
    <xf numFmtId="0" fontId="0" fillId="4" borderId="4" xfId="0" applyFill="1" applyBorder="1" applyAlignment="1" applyProtection="1">
      <alignment horizontal="center"/>
    </xf>
    <xf numFmtId="0" fontId="0" fillId="4" borderId="7" xfId="0" applyFill="1" applyBorder="1" applyAlignment="1" applyProtection="1">
      <alignment horizontal="center"/>
    </xf>
    <xf numFmtId="166" fontId="0" fillId="0" borderId="22" xfId="0" applyNumberFormat="1" applyFill="1" applyBorder="1" applyAlignment="1" applyProtection="1">
      <alignment horizontal="center"/>
    </xf>
    <xf numFmtId="166" fontId="0" fillId="0" borderId="24" xfId="0" applyNumberFormat="1" applyFill="1" applyBorder="1" applyAlignment="1" applyProtection="1">
      <alignment horizontal="center"/>
    </xf>
    <xf numFmtId="166" fontId="0" fillId="0" borderId="35" xfId="0" applyNumberFormat="1" applyFill="1" applyBorder="1" applyAlignment="1" applyProtection="1">
      <alignment horizontal="center"/>
    </xf>
    <xf numFmtId="166" fontId="0" fillId="0" borderId="19" xfId="1" applyNumberFormat="1" applyFont="1" applyBorder="1" applyAlignment="1" applyProtection="1">
      <alignment horizontal="center"/>
    </xf>
    <xf numFmtId="166" fontId="0" fillId="0" borderId="20" xfId="1" applyNumberFormat="1" applyFont="1" applyBorder="1" applyAlignment="1" applyProtection="1">
      <alignment horizontal="center"/>
    </xf>
    <xf numFmtId="44" fontId="2" fillId="0" borderId="21" xfId="1" applyFont="1" applyBorder="1" applyAlignment="1" applyProtection="1">
      <alignment horizontal="center"/>
    </xf>
    <xf numFmtId="166" fontId="0" fillId="0" borderId="43" xfId="0" applyNumberFormat="1" applyBorder="1" applyAlignment="1" applyProtection="1">
      <alignment horizontal="center" vertical="center"/>
    </xf>
    <xf numFmtId="166" fontId="0" fillId="0" borderId="38" xfId="0" applyNumberFormat="1" applyBorder="1" applyAlignment="1" applyProtection="1">
      <alignment horizontal="center" vertical="center"/>
    </xf>
    <xf numFmtId="166" fontId="0" fillId="0" borderId="37" xfId="0" applyNumberFormat="1" applyBorder="1" applyAlignment="1" applyProtection="1">
      <alignment horizontal="center" vertical="center"/>
    </xf>
    <xf numFmtId="0" fontId="5" fillId="3" borderId="28" xfId="0" applyFont="1" applyFill="1" applyBorder="1" applyAlignment="1" applyProtection="1">
      <alignment horizontal="center" vertical="center"/>
    </xf>
    <xf numFmtId="0" fontId="5" fillId="3" borderId="29" xfId="0" applyFont="1" applyFill="1" applyBorder="1" applyAlignment="1" applyProtection="1">
      <alignment horizontal="center" vertical="center"/>
    </xf>
    <xf numFmtId="170" fontId="0" fillId="1" borderId="0" xfId="0" applyNumberFormat="1" applyFill="1" applyProtection="1"/>
    <xf numFmtId="172" fontId="0" fillId="0" borderId="0" xfId="0" applyNumberFormat="1" applyAlignment="1" applyProtection="1">
      <alignment horizontal="center"/>
    </xf>
    <xf numFmtId="44" fontId="0" fillId="0" borderId="0" xfId="0" applyNumberFormat="1" applyProtection="1"/>
    <xf numFmtId="0" fontId="0" fillId="0" borderId="0" xfId="0" applyAlignment="1" applyProtection="1">
      <alignment horizontal="left"/>
    </xf>
    <xf numFmtId="15" fontId="0" fillId="0" borderId="2" xfId="0" applyNumberFormat="1" applyBorder="1" applyAlignment="1" applyProtection="1">
      <alignment horizontal="center"/>
    </xf>
    <xf numFmtId="169" fontId="0" fillId="0" borderId="0" xfId="1" applyNumberFormat="1" applyFont="1" applyProtection="1"/>
    <xf numFmtId="177" fontId="5" fillId="3" borderId="2" xfId="0" applyNumberFormat="1" applyFont="1" applyFill="1" applyBorder="1" applyAlignment="1" applyProtection="1">
      <alignment horizontal="center"/>
    </xf>
    <xf numFmtId="178" fontId="5" fillId="3" borderId="2" xfId="0" applyNumberFormat="1" applyFont="1" applyFill="1" applyBorder="1" applyAlignment="1" applyProtection="1">
      <alignment horizontal="center"/>
    </xf>
    <xf numFmtId="179" fontId="5" fillId="3" borderId="2" xfId="0" applyNumberFormat="1" applyFont="1" applyFill="1" applyBorder="1" applyAlignment="1" applyProtection="1">
      <alignment horizontal="center"/>
    </xf>
    <xf numFmtId="180" fontId="5" fillId="3" borderId="17" xfId="0" applyNumberFormat="1" applyFont="1" applyFill="1" applyBorder="1" applyAlignment="1" applyProtection="1">
      <alignment horizontal="center"/>
    </xf>
    <xf numFmtId="182" fontId="5" fillId="3" borderId="43" xfId="0" applyNumberFormat="1" applyFont="1" applyFill="1" applyBorder="1" applyAlignment="1" applyProtection="1">
      <alignment horizontal="center"/>
    </xf>
    <xf numFmtId="181" fontId="5" fillId="3" borderId="52" xfId="0" applyNumberFormat="1" applyFont="1" applyFill="1" applyBorder="1" applyAlignment="1" applyProtection="1">
      <alignment horizontal="center"/>
    </xf>
    <xf numFmtId="183" fontId="5" fillId="3" borderId="3" xfId="0" applyNumberFormat="1" applyFont="1" applyFill="1" applyBorder="1" applyAlignment="1" applyProtection="1">
      <alignment horizontal="center"/>
    </xf>
    <xf numFmtId="183" fontId="5" fillId="3" borderId="2" xfId="0" applyNumberFormat="1" applyFont="1" applyFill="1" applyBorder="1" applyAlignment="1" applyProtection="1">
      <alignment horizontal="center"/>
    </xf>
    <xf numFmtId="44" fontId="0" fillId="0" borderId="2" xfId="1" applyFont="1" applyBorder="1" applyProtection="1"/>
    <xf numFmtId="44" fontId="0" fillId="0" borderId="17" xfId="1" applyFont="1" applyBorder="1" applyProtection="1"/>
    <xf numFmtId="44" fontId="0" fillId="0" borderId="39" xfId="1" applyFont="1" applyBorder="1" applyProtection="1"/>
    <xf numFmtId="44" fontId="0" fillId="0" borderId="52" xfId="1" applyFont="1" applyBorder="1" applyProtection="1"/>
    <xf numFmtId="0" fontId="5" fillId="3" borderId="28" xfId="0" applyFont="1" applyFill="1" applyBorder="1" applyAlignment="1" applyProtection="1">
      <alignment horizontal="right" vertical="center"/>
    </xf>
    <xf numFmtId="44" fontId="0" fillId="0" borderId="10" xfId="0" applyNumberFormat="1" applyBorder="1" applyProtection="1"/>
    <xf numFmtId="183" fontId="5" fillId="3" borderId="5" xfId="0" applyNumberFormat="1" applyFont="1" applyFill="1" applyBorder="1" applyAlignment="1" applyProtection="1">
      <alignment horizontal="center"/>
    </xf>
    <xf numFmtId="183" fontId="5" fillId="3" borderId="6" xfId="0" applyNumberFormat="1" applyFont="1" applyFill="1" applyBorder="1" applyAlignment="1" applyProtection="1">
      <alignment horizontal="center"/>
    </xf>
    <xf numFmtId="44" fontId="0" fillId="0" borderId="6" xfId="1" applyFont="1" applyBorder="1" applyProtection="1"/>
    <xf numFmtId="44" fontId="0" fillId="0" borderId="23" xfId="1" applyFont="1" applyBorder="1" applyProtection="1"/>
    <xf numFmtId="44" fontId="0" fillId="0" borderId="40" xfId="1" applyFont="1" applyBorder="1" applyProtection="1"/>
    <xf numFmtId="44" fontId="0" fillId="0" borderId="53" xfId="1" applyFont="1" applyBorder="1" applyProtection="1"/>
    <xf numFmtId="176" fontId="12" fillId="0" borderId="0" xfId="4" applyNumberFormat="1" applyFont="1"/>
    <xf numFmtId="174" fontId="11" fillId="0" borderId="0" xfId="4" applyNumberFormat="1" applyFont="1" applyAlignment="1">
      <alignment horizontal="center"/>
    </xf>
    <xf numFmtId="175" fontId="11" fillId="0" borderId="0" xfId="4" applyNumberFormat="1" applyFont="1" applyAlignment="1">
      <alignment horizontal="center"/>
    </xf>
    <xf numFmtId="2" fontId="11" fillId="0" borderId="0" xfId="4" applyNumberFormat="1" applyFont="1" applyAlignment="1">
      <alignment horizontal="center"/>
    </xf>
    <xf numFmtId="1" fontId="11" fillId="0" borderId="0" xfId="4" applyNumberFormat="1" applyFont="1" applyAlignment="1">
      <alignment horizontal="center"/>
    </xf>
    <xf numFmtId="166" fontId="0" fillId="0" borderId="43" xfId="0" applyNumberFormat="1" applyBorder="1" applyProtection="1"/>
    <xf numFmtId="166" fontId="0" fillId="0" borderId="39" xfId="0" applyNumberFormat="1" applyBorder="1" applyProtection="1"/>
    <xf numFmtId="165" fontId="0" fillId="0" borderId="25" xfId="0" applyNumberFormat="1" applyFill="1" applyBorder="1" applyAlignment="1" applyProtection="1">
      <alignment horizontal="center"/>
    </xf>
    <xf numFmtId="165" fontId="0" fillId="0" borderId="20" xfId="0" applyNumberFormat="1" applyFill="1" applyBorder="1" applyAlignment="1" applyProtection="1">
      <alignment horizontal="center"/>
    </xf>
    <xf numFmtId="166" fontId="0" fillId="0" borderId="40" xfId="0" applyNumberFormat="1" applyBorder="1" applyProtection="1"/>
    <xf numFmtId="44" fontId="0" fillId="0" borderId="0" xfId="1" applyFont="1" applyProtection="1"/>
    <xf numFmtId="44" fontId="0" fillId="0" borderId="0" xfId="1" applyFont="1" applyBorder="1" applyProtection="1"/>
    <xf numFmtId="184" fontId="0" fillId="0" borderId="0" xfId="3" applyNumberFormat="1" applyFont="1" applyAlignment="1" applyProtection="1">
      <alignment horizontal="left" vertical="center"/>
    </xf>
    <xf numFmtId="0" fontId="0" fillId="0" borderId="0" xfId="0" applyAlignment="1" applyProtection="1">
      <alignment horizontal="left"/>
    </xf>
    <xf numFmtId="0" fontId="0" fillId="0" borderId="0" xfId="0" applyAlignment="1" applyProtection="1">
      <alignment horizontal="left"/>
    </xf>
    <xf numFmtId="0" fontId="0" fillId="0" borderId="0" xfId="0" applyAlignment="1" applyProtection="1">
      <alignment horizontal="left"/>
    </xf>
    <xf numFmtId="0" fontId="0" fillId="0" borderId="0" xfId="0" applyAlignment="1" applyProtection="1">
      <alignment horizontal="left"/>
    </xf>
    <xf numFmtId="0" fontId="0" fillId="0" borderId="0" xfId="0" applyAlignment="1" applyProtection="1">
      <alignment horizontal="left"/>
    </xf>
    <xf numFmtId="0" fontId="5" fillId="3" borderId="32" xfId="0" applyFont="1" applyFill="1" applyBorder="1" applyAlignment="1" applyProtection="1">
      <alignment horizontal="center"/>
    </xf>
    <xf numFmtId="0" fontId="5" fillId="3" borderId="0" xfId="0" applyFont="1" applyFill="1" applyBorder="1" applyAlignment="1" applyProtection="1">
      <alignment horizontal="center"/>
    </xf>
    <xf numFmtId="0" fontId="8" fillId="3" borderId="0" xfId="0" applyFont="1" applyFill="1" applyAlignment="1" applyProtection="1">
      <alignment horizontal="center"/>
    </xf>
    <xf numFmtId="44" fontId="0" fillId="2" borderId="14" xfId="1" applyFont="1" applyFill="1" applyBorder="1" applyProtection="1">
      <protection locked="0"/>
    </xf>
    <xf numFmtId="44" fontId="0" fillId="2" borderId="3" xfId="1" applyFont="1" applyFill="1" applyBorder="1" applyProtection="1">
      <protection locked="0"/>
    </xf>
    <xf numFmtId="44" fontId="0" fillId="2" borderId="5" xfId="1" applyFont="1" applyFill="1" applyBorder="1" applyProtection="1">
      <protection locked="0"/>
    </xf>
    <xf numFmtId="0" fontId="5" fillId="3" borderId="0" xfId="0" applyFont="1" applyFill="1" applyAlignment="1" applyProtection="1">
      <alignment horizontal="center"/>
    </xf>
    <xf numFmtId="0" fontId="0" fillId="0" borderId="0" xfId="0" applyAlignment="1" applyProtection="1">
      <alignment horizontal="left"/>
    </xf>
    <xf numFmtId="0" fontId="0" fillId="0" borderId="0" xfId="0" applyAlignment="1" applyProtection="1">
      <alignment horizontal="left" vertical="top" wrapText="1"/>
    </xf>
    <xf numFmtId="0" fontId="0" fillId="0" borderId="0" xfId="0" applyAlignment="1" applyProtection="1">
      <alignment horizontal="right"/>
    </xf>
    <xf numFmtId="0" fontId="0" fillId="0" borderId="0" xfId="0" applyAlignment="1" applyProtection="1">
      <alignment horizontal="center"/>
    </xf>
    <xf numFmtId="0" fontId="5" fillId="3" borderId="26" xfId="0" applyFont="1" applyFill="1" applyBorder="1" applyAlignment="1" applyProtection="1">
      <alignment horizontal="center"/>
    </xf>
    <xf numFmtId="0" fontId="5" fillId="3" borderId="27" xfId="0" applyFont="1" applyFill="1" applyBorder="1" applyAlignment="1" applyProtection="1">
      <alignment horizontal="center"/>
    </xf>
    <xf numFmtId="0" fontId="5" fillId="3" borderId="62" xfId="0" applyFont="1" applyFill="1" applyBorder="1" applyAlignment="1" applyProtection="1">
      <alignment horizontal="center"/>
    </xf>
    <xf numFmtId="0" fontId="5" fillId="3" borderId="63" xfId="0" applyFont="1" applyFill="1" applyBorder="1" applyAlignment="1" applyProtection="1">
      <alignment horizontal="center"/>
    </xf>
    <xf numFmtId="0" fontId="5" fillId="3" borderId="64" xfId="0" applyFont="1" applyFill="1" applyBorder="1" applyAlignment="1" applyProtection="1">
      <alignment horizontal="center"/>
    </xf>
    <xf numFmtId="0" fontId="5" fillId="3" borderId="0" xfId="0" applyFont="1" applyFill="1" applyAlignment="1" applyProtection="1">
      <alignment horizontal="right"/>
    </xf>
    <xf numFmtId="0" fontId="5" fillId="3" borderId="14" xfId="0" applyFont="1" applyFill="1" applyBorder="1" applyAlignment="1" applyProtection="1">
      <alignment horizontal="center"/>
    </xf>
    <xf numFmtId="0" fontId="5" fillId="3" borderId="15" xfId="0" applyFont="1" applyFill="1" applyBorder="1" applyAlignment="1" applyProtection="1">
      <alignment horizontal="center"/>
    </xf>
    <xf numFmtId="0" fontId="5" fillId="3" borderId="32" xfId="0" applyFont="1" applyFill="1" applyBorder="1" applyAlignment="1" applyProtection="1">
      <alignment horizontal="center"/>
    </xf>
    <xf numFmtId="0" fontId="5" fillId="3" borderId="16" xfId="0" applyFont="1" applyFill="1" applyBorder="1" applyAlignment="1" applyProtection="1">
      <alignment horizontal="center"/>
    </xf>
    <xf numFmtId="0" fontId="4" fillId="0" borderId="1" xfId="0" applyFont="1" applyFill="1" applyBorder="1" applyAlignment="1" applyProtection="1">
      <alignment horizontal="center" vertical="center"/>
    </xf>
    <xf numFmtId="0" fontId="2" fillId="0" borderId="32"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33" xfId="0"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59" xfId="0" applyFont="1" applyFill="1" applyBorder="1" applyAlignment="1" applyProtection="1">
      <alignment horizontal="center" vertical="top" wrapText="1"/>
    </xf>
    <xf numFmtId="0" fontId="0" fillId="0" borderId="42" xfId="0" applyBorder="1" applyProtection="1"/>
    <xf numFmtId="0" fontId="2" fillId="0" borderId="41" xfId="0" applyFont="1" applyFill="1" applyBorder="1" applyAlignment="1" applyProtection="1">
      <alignment horizontal="center" vertical="top" wrapText="1"/>
    </xf>
    <xf numFmtId="0" fontId="2" fillId="0" borderId="16"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0" fontId="2" fillId="0" borderId="34"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5" fillId="3" borderId="58" xfId="0" applyFont="1" applyFill="1" applyBorder="1" applyAlignment="1" applyProtection="1">
      <alignment horizontal="center"/>
    </xf>
    <xf numFmtId="0" fontId="5" fillId="3" borderId="0" xfId="0" applyFont="1" applyFill="1" applyBorder="1" applyAlignment="1" applyProtection="1">
      <alignment horizontal="center"/>
    </xf>
    <xf numFmtId="0" fontId="5" fillId="3" borderId="18" xfId="0" applyFont="1" applyFill="1" applyBorder="1" applyAlignment="1" applyProtection="1">
      <alignment horizontal="center"/>
    </xf>
    <xf numFmtId="0" fontId="5" fillId="3" borderId="24" xfId="0" applyFont="1" applyFill="1" applyBorder="1" applyAlignment="1" applyProtection="1">
      <alignment horizontal="center"/>
    </xf>
    <xf numFmtId="0" fontId="5" fillId="3" borderId="44" xfId="0" applyFont="1" applyFill="1" applyBorder="1" applyAlignment="1" applyProtection="1">
      <alignment horizontal="center"/>
    </xf>
    <xf numFmtId="0" fontId="5" fillId="3" borderId="47"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8" fillId="3" borderId="0" xfId="0" applyFont="1" applyFill="1" applyAlignment="1" applyProtection="1">
      <alignment horizontal="center"/>
    </xf>
    <xf numFmtId="175" fontId="20" fillId="0" borderId="0" xfId="4" applyNumberFormat="1" applyFont="1" applyAlignment="1">
      <alignment horizontal="center"/>
    </xf>
    <xf numFmtId="174" fontId="13" fillId="0" borderId="0" xfId="4" applyNumberFormat="1" applyFont="1" applyAlignment="1">
      <alignment horizontal="center"/>
    </xf>
    <xf numFmtId="176" fontId="19" fillId="0" borderId="0" xfId="5" applyNumberFormat="1" applyFont="1" applyAlignment="1" applyProtection="1">
      <alignment horizontal="center" vertical="center"/>
    </xf>
    <xf numFmtId="176" fontId="18" fillId="0" borderId="0" xfId="5" applyNumberFormat="1" applyAlignment="1" applyProtection="1">
      <alignment horizontal="center" vertical="center"/>
    </xf>
  </cellXfs>
  <cellStyles count="6">
    <cellStyle name="Comma" xfId="2" builtinId="3"/>
    <cellStyle name="Currency" xfId="1" builtinId="4"/>
    <cellStyle name="Hyperlink" xfId="5" builtinId="8"/>
    <cellStyle name="Normal" xfId="0" builtinId="0"/>
    <cellStyle name="Normal 2" xfId="4"/>
    <cellStyle name="Percent" xfId="3" builtinId="5"/>
  </cellStyles>
  <dxfs count="3">
    <dxf>
      <font>
        <b/>
        <i val="0"/>
        <color theme="0"/>
      </font>
      <fill>
        <patternFill>
          <bgColor rgb="FFFF0000"/>
        </patternFill>
      </fill>
    </dxf>
    <dxf>
      <font>
        <b/>
        <i val="0"/>
        <color theme="0"/>
      </font>
      <fill>
        <patternFill>
          <bgColor rgb="FFFF0000"/>
        </patternFill>
      </fill>
    </dxf>
    <dxf>
      <protection locked="1"/>
    </dxf>
  </dxfs>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en Pascoe" refreshedDate="41117.61874849537" createdVersion="4" refreshedVersion="4" minRefreshableVersion="3" recordCount="23">
  <cacheSource type="worksheet">
    <worksheetSource ref="A15:A38" sheet="TD_OS_Amounts"/>
  </cacheSource>
  <cacheFields count="1">
    <cacheField name="All Stations" numFmtId="170">
      <sharedItems containsMixedTypes="1" containsNumber="1" containsInteger="1" minValue="0" maxValue="0" count="16">
        <s v="AUH"/>
        <s v="AKL"/>
        <s v="HKT"/>
        <s v="KUL"/>
        <s v="LAX"/>
        <s v="SEA"/>
        <s v="SIN"/>
        <n v="0"/>
        <s v="ADL"/>
        <s v="BNE"/>
        <s v="CBR"/>
        <s v="DRW"/>
        <s v="HOB"/>
        <s v="MEL"/>
        <s v="PER"/>
        <s v="SYD"/>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3">
  <r>
    <x v="0"/>
  </r>
  <r>
    <x v="1"/>
  </r>
  <r>
    <x v="2"/>
  </r>
  <r>
    <x v="3"/>
  </r>
  <r>
    <x v="4"/>
  </r>
  <r>
    <x v="5"/>
  </r>
  <r>
    <x v="6"/>
  </r>
  <r>
    <x v="7"/>
  </r>
  <r>
    <x v="7"/>
  </r>
  <r>
    <x v="7"/>
  </r>
  <r>
    <x v="8"/>
  </r>
  <r>
    <x v="9"/>
  </r>
  <r>
    <x v="10"/>
  </r>
  <r>
    <x v="11"/>
  </r>
  <r>
    <x v="12"/>
  </r>
  <r>
    <x v="13"/>
  </r>
  <r>
    <x v="14"/>
  </r>
  <r>
    <x v="15"/>
  </r>
  <r>
    <x v="7"/>
  </r>
  <r>
    <x v="7"/>
  </r>
  <r>
    <x v="7"/>
  </r>
  <r>
    <x v="7"/>
  </r>
  <r>
    <x v="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Y3:Y19" firstHeaderRow="1" firstDataRow="1" firstDataCol="1"/>
  <pivotFields count="1">
    <pivotField axis="axisRow" showAll="0">
      <items count="17">
        <item x="7"/>
        <item x="8"/>
        <item x="1"/>
        <item x="0"/>
        <item x="9"/>
        <item x="10"/>
        <item x="11"/>
        <item x="2"/>
        <item x="12"/>
        <item x="3"/>
        <item x="4"/>
        <item x="13"/>
        <item x="14"/>
        <item x="5"/>
        <item x="6"/>
        <item x="15"/>
        <item t="default"/>
      </items>
    </pivotField>
  </pivotFields>
  <rowFields count="1">
    <field x="0"/>
  </rowFields>
  <rowItems count="16">
    <i>
      <x v="1"/>
    </i>
    <i>
      <x v="2"/>
    </i>
    <i>
      <x v="3"/>
    </i>
    <i>
      <x v="4"/>
    </i>
    <i>
      <x v="5"/>
    </i>
    <i>
      <x v="6"/>
    </i>
    <i>
      <x v="7"/>
    </i>
    <i>
      <x v="8"/>
    </i>
    <i>
      <x v="9"/>
    </i>
    <i>
      <x v="10"/>
    </i>
    <i>
      <x v="11"/>
    </i>
    <i>
      <x v="12"/>
    </i>
    <i>
      <x v="13"/>
    </i>
    <i>
      <x v="14"/>
    </i>
    <i>
      <x v="15"/>
    </i>
    <i t="grand">
      <x/>
    </i>
  </rowItems>
  <colItems count="1">
    <i/>
  </colItems>
  <formats count="1">
    <format dxfId="2">
      <pivotArea type="all" dataOnly="0" outline="0" fieldPosition="0"/>
    </format>
  </formats>
  <pivotTableStyleInfo name="PivotStyleLight16" showRowHeaders="1" showColHeaders="1" showRowStripes="0" showColStripes="0" showLastColumn="1"/>
  <filters count="1">
    <filter fld="0" type="captionNotEqual" evalOrder="-1" id="1" stringValue1="0">
      <autoFilter ref="A1">
        <filterColumn colId="0">
          <customFilters>
            <customFilter operator="notEqual" val="0"/>
          </customFilters>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infinidim.org/"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oo.gl/b69r5y"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65"/>
  <sheetViews>
    <sheetView tabSelected="1" workbookViewId="0">
      <selection activeCell="F10" sqref="F10"/>
    </sheetView>
  </sheetViews>
  <sheetFormatPr defaultRowHeight="15"/>
  <cols>
    <col min="1" max="1" width="10" style="78" bestFit="1" customWidth="1"/>
    <col min="2" max="2" width="12" style="78" customWidth="1"/>
    <col min="3" max="3" width="9.140625" style="78"/>
    <col min="4" max="4" width="10.7109375" style="78" customWidth="1"/>
    <col min="5" max="5" width="19.28515625" style="78" customWidth="1"/>
    <col min="6" max="6" width="12.5703125" style="78" bestFit="1" customWidth="1"/>
    <col min="7" max="7" width="20.140625" style="78" bestFit="1" customWidth="1"/>
    <col min="8" max="8" width="7.28515625" style="78" bestFit="1" customWidth="1"/>
    <col min="9" max="9" width="9.7109375" style="78" customWidth="1"/>
    <col min="10" max="10" width="9" style="78" bestFit="1" customWidth="1"/>
    <col min="11" max="12" width="12.7109375" style="78" bestFit="1" customWidth="1"/>
    <col min="13" max="13" width="8.85546875" style="78" bestFit="1" customWidth="1"/>
    <col min="14" max="14" width="9.28515625" style="78" bestFit="1" customWidth="1"/>
    <col min="15" max="15" width="12.7109375" style="78" bestFit="1" customWidth="1"/>
    <col min="16" max="16" width="12.7109375" style="78" customWidth="1"/>
    <col min="17" max="17" width="6.42578125" customWidth="1"/>
    <col min="18" max="25" width="12.7109375" style="78" customWidth="1"/>
    <col min="26" max="26" width="9.140625" style="78"/>
    <col min="27" max="27" width="14" style="78" bestFit="1" customWidth="1"/>
    <col min="28" max="28" width="72.140625" style="78" bestFit="1" customWidth="1"/>
    <col min="29" max="29" width="9.140625" style="78"/>
    <col min="30" max="30" width="12.7109375" style="78" bestFit="1" customWidth="1"/>
    <col min="31" max="16384" width="9.140625" style="78"/>
  </cols>
  <sheetData>
    <row r="1" spans="1:28" ht="15.75" thickBot="1">
      <c r="A1" s="250" t="str">
        <f>"Tax Year " &amp; TEXT(StartDate,"yyyy") &amp; "/" &amp; TEXT(StartDate,"yy")+1</f>
        <v>Tax Year 2013/14</v>
      </c>
      <c r="B1" s="251"/>
      <c r="D1" s="245" t="s">
        <v>172</v>
      </c>
      <c r="E1" s="245"/>
      <c r="F1" s="245"/>
      <c r="G1" s="245"/>
      <c r="I1" s="245" t="s">
        <v>24</v>
      </c>
      <c r="J1" s="245"/>
      <c r="K1" s="245"/>
      <c r="L1" s="245"/>
      <c r="M1" s="245"/>
      <c r="N1" s="245"/>
      <c r="O1" s="245"/>
      <c r="P1" s="245"/>
      <c r="R1" s="256" t="s">
        <v>157</v>
      </c>
      <c r="S1" s="257"/>
      <c r="T1" s="257"/>
      <c r="U1" s="257"/>
      <c r="V1" s="257"/>
      <c r="W1" s="257"/>
      <c r="X1" s="258"/>
      <c r="Y1" s="259"/>
      <c r="AA1" s="245" t="s">
        <v>29</v>
      </c>
      <c r="AB1" s="245"/>
    </row>
    <row r="2" spans="1:28">
      <c r="A2" s="193" t="s">
        <v>20</v>
      </c>
      <c r="B2" s="194" t="s">
        <v>19</v>
      </c>
      <c r="D2" s="246" t="s">
        <v>165</v>
      </c>
      <c r="E2" s="246"/>
      <c r="F2" s="246"/>
      <c r="G2" s="246"/>
      <c r="I2" s="245" t="s">
        <v>116</v>
      </c>
      <c r="J2" s="245"/>
      <c r="K2" s="245"/>
      <c r="L2" s="245"/>
      <c r="M2" s="245"/>
      <c r="N2" s="245"/>
      <c r="O2" s="245"/>
      <c r="P2" s="245"/>
      <c r="R2" s="134" t="s">
        <v>150</v>
      </c>
      <c r="S2" s="133" t="s">
        <v>153</v>
      </c>
      <c r="T2" s="201">
        <v>2</v>
      </c>
      <c r="U2" s="202">
        <v>3</v>
      </c>
      <c r="V2" s="203">
        <v>4</v>
      </c>
      <c r="W2" s="204">
        <v>5</v>
      </c>
      <c r="X2" s="205">
        <v>6</v>
      </c>
      <c r="Y2" s="206">
        <v>7</v>
      </c>
      <c r="AA2" s="196" t="s">
        <v>32</v>
      </c>
      <c r="AB2" s="158" t="s">
        <v>30</v>
      </c>
    </row>
    <row r="3" spans="1:28" ht="15" customHeight="1">
      <c r="A3" s="50">
        <v>41465</v>
      </c>
      <c r="B3" s="51"/>
      <c r="D3" s="246" t="s">
        <v>166</v>
      </c>
      <c r="E3" s="246"/>
      <c r="F3" s="246"/>
      <c r="G3" s="246"/>
      <c r="I3" s="247" t="s">
        <v>190</v>
      </c>
      <c r="J3" s="247"/>
      <c r="K3" s="247"/>
      <c r="L3" s="247"/>
      <c r="M3" s="247"/>
      <c r="N3" s="247"/>
      <c r="O3" s="247"/>
      <c r="P3" s="247"/>
      <c r="R3" s="207" t="str">
        <f>TD_OS_Amounts!B16</f>
        <v>ADL</v>
      </c>
      <c r="S3" s="208" t="str">
        <f t="shared" ref="S3:S25" si="0">IF(LEN($R3)=3,IF(ISNA(VLOOKUP($R3,OZ_TD_Stations,1,FALSE)),VLOOKUP($R3,OS_TD_Stations,2,FALSE),"..."),"...")</f>
        <v>...</v>
      </c>
      <c r="T3" s="209" t="str">
        <f t="shared" ref="T3:Y12" si="1">IF(GrossSalary&gt;0,IF(LEN($R3)=3,IF(ISNA(VLOOKUP($R3,OZ_TD_Stations,1,FALSE)),IF(T$2&lt;=5,"",VLOOKUP(VLOOKUP($R3,OS_TD_Stations,2,FALSE),OS_TD_Allow,T$2+IF(GrossSalary&lt;=ATO_Lower,-4,IF(GrossSalary&gt;=ATO_Upper,2,-1)),FALSE)),VLOOKUP($R3,OZ_TD_Allow,T$2+IF(GrossSalary&lt;=ATO_Lower,0,IF(GrossSalary&gt;=ATO_Upper,12,6)),FALSE)),""),"")</f>
        <v/>
      </c>
      <c r="U3" s="209" t="str">
        <f t="shared" si="1"/>
        <v/>
      </c>
      <c r="V3" s="209" t="str">
        <f t="shared" si="1"/>
        <v/>
      </c>
      <c r="W3" s="210" t="str">
        <f t="shared" si="1"/>
        <v/>
      </c>
      <c r="X3" s="211" t="str">
        <f t="shared" si="1"/>
        <v/>
      </c>
      <c r="Y3" s="212" t="str">
        <f t="shared" si="1"/>
        <v/>
      </c>
      <c r="AA3" s="196" t="s">
        <v>33</v>
      </c>
      <c r="AB3" s="158" t="s">
        <v>31</v>
      </c>
    </row>
    <row r="4" spans="1:28">
      <c r="A4" s="199">
        <f>A3+14</f>
        <v>41479</v>
      </c>
      <c r="B4" s="51"/>
      <c r="D4" s="246" t="s">
        <v>167</v>
      </c>
      <c r="E4" s="246"/>
      <c r="F4" s="246"/>
      <c r="G4" s="246"/>
      <c r="I4" s="247"/>
      <c r="J4" s="247"/>
      <c r="K4" s="247"/>
      <c r="L4" s="247"/>
      <c r="M4" s="247"/>
      <c r="N4" s="247"/>
      <c r="O4" s="247"/>
      <c r="P4" s="247"/>
      <c r="R4" s="207" t="str">
        <f>TD_OS_Amounts!B17</f>
        <v>AKL</v>
      </c>
      <c r="S4" s="208" t="str">
        <f t="shared" si="0"/>
        <v>OS4</v>
      </c>
      <c r="T4" s="209" t="str">
        <f t="shared" si="1"/>
        <v/>
      </c>
      <c r="U4" s="209" t="str">
        <f t="shared" si="1"/>
        <v/>
      </c>
      <c r="V4" s="209" t="str">
        <f t="shared" si="1"/>
        <v/>
      </c>
      <c r="W4" s="210" t="str">
        <f t="shared" si="1"/>
        <v/>
      </c>
      <c r="X4" s="211" t="str">
        <f t="shared" si="1"/>
        <v/>
      </c>
      <c r="Y4" s="212" t="str">
        <f t="shared" si="1"/>
        <v/>
      </c>
      <c r="AA4" s="196" t="s">
        <v>34</v>
      </c>
      <c r="AB4" s="158" t="s">
        <v>36</v>
      </c>
    </row>
    <row r="5" spans="1:28">
      <c r="A5" s="199">
        <f t="shared" ref="A5:A27" si="2">A4+14</f>
        <v>41493</v>
      </c>
      <c r="B5" s="51"/>
      <c r="D5" s="246" t="s">
        <v>168</v>
      </c>
      <c r="E5" s="246"/>
      <c r="F5" s="246"/>
      <c r="G5" s="246"/>
      <c r="I5" s="247"/>
      <c r="J5" s="247"/>
      <c r="K5" s="247"/>
      <c r="L5" s="247"/>
      <c r="M5" s="247"/>
      <c r="N5" s="247"/>
      <c r="O5" s="247"/>
      <c r="P5" s="247"/>
      <c r="R5" s="207" t="str">
        <f>TD_OS_Amounts!B18</f>
        <v>AUH</v>
      </c>
      <c r="S5" s="208" t="str">
        <f t="shared" si="0"/>
        <v>OS5</v>
      </c>
      <c r="T5" s="209" t="str">
        <f t="shared" si="1"/>
        <v/>
      </c>
      <c r="U5" s="209" t="str">
        <f t="shared" si="1"/>
        <v/>
      </c>
      <c r="V5" s="209" t="str">
        <f t="shared" si="1"/>
        <v/>
      </c>
      <c r="W5" s="210" t="str">
        <f t="shared" si="1"/>
        <v/>
      </c>
      <c r="X5" s="211" t="str">
        <f t="shared" si="1"/>
        <v/>
      </c>
      <c r="Y5" s="212" t="str">
        <f t="shared" si="1"/>
        <v/>
      </c>
      <c r="AA5" s="196" t="s">
        <v>38</v>
      </c>
      <c r="AB5" s="158" t="s">
        <v>117</v>
      </c>
    </row>
    <row r="6" spans="1:28">
      <c r="A6" s="199">
        <f t="shared" si="2"/>
        <v>41507</v>
      </c>
      <c r="B6" s="51"/>
      <c r="D6" s="246" t="s">
        <v>169</v>
      </c>
      <c r="E6" s="246"/>
      <c r="F6" s="246"/>
      <c r="G6" s="246"/>
      <c r="I6" s="247"/>
      <c r="J6" s="247"/>
      <c r="K6" s="247"/>
      <c r="L6" s="247"/>
      <c r="M6" s="247"/>
      <c r="N6" s="247"/>
      <c r="O6" s="247"/>
      <c r="P6" s="247"/>
      <c r="R6" s="207" t="str">
        <f>TD_OS_Amounts!B19</f>
        <v>BNE</v>
      </c>
      <c r="S6" s="208" t="str">
        <f t="shared" si="0"/>
        <v>...</v>
      </c>
      <c r="T6" s="209" t="str">
        <f t="shared" si="1"/>
        <v/>
      </c>
      <c r="U6" s="209" t="str">
        <f t="shared" si="1"/>
        <v/>
      </c>
      <c r="V6" s="209" t="str">
        <f t="shared" si="1"/>
        <v/>
      </c>
      <c r="W6" s="210" t="str">
        <f t="shared" si="1"/>
        <v/>
      </c>
      <c r="X6" s="211" t="str">
        <f t="shared" si="1"/>
        <v/>
      </c>
      <c r="Y6" s="212" t="str">
        <f t="shared" si="1"/>
        <v/>
      </c>
      <c r="AA6" s="196" t="s">
        <v>118</v>
      </c>
      <c r="AB6" s="158" t="s">
        <v>119</v>
      </c>
    </row>
    <row r="7" spans="1:28">
      <c r="A7" s="199">
        <f t="shared" si="2"/>
        <v>41521</v>
      </c>
      <c r="B7" s="51"/>
      <c r="D7" s="249"/>
      <c r="E7" s="249"/>
      <c r="F7" s="249"/>
      <c r="G7" s="249"/>
      <c r="I7" s="247"/>
      <c r="J7" s="247"/>
      <c r="K7" s="247"/>
      <c r="L7" s="247"/>
      <c r="M7" s="247"/>
      <c r="N7" s="247"/>
      <c r="O7" s="247"/>
      <c r="P7" s="247"/>
      <c r="R7" s="207" t="str">
        <f>TD_OS_Amounts!B20</f>
        <v>CBR</v>
      </c>
      <c r="S7" s="208" t="str">
        <f t="shared" si="0"/>
        <v>...</v>
      </c>
      <c r="T7" s="209" t="str">
        <f t="shared" si="1"/>
        <v/>
      </c>
      <c r="U7" s="209" t="str">
        <f t="shared" si="1"/>
        <v/>
      </c>
      <c r="V7" s="209" t="str">
        <f t="shared" si="1"/>
        <v/>
      </c>
      <c r="W7" s="210" t="str">
        <f t="shared" si="1"/>
        <v/>
      </c>
      <c r="X7" s="211" t="str">
        <f t="shared" si="1"/>
        <v/>
      </c>
      <c r="Y7" s="212" t="str">
        <f t="shared" si="1"/>
        <v/>
      </c>
      <c r="AA7" s="78" t="s">
        <v>120</v>
      </c>
      <c r="AB7" s="158" t="s">
        <v>121</v>
      </c>
    </row>
    <row r="8" spans="1:28" ht="15.75" thickBot="1">
      <c r="A8" s="199">
        <f t="shared" si="2"/>
        <v>41535</v>
      </c>
      <c r="B8" s="51"/>
      <c r="I8" s="247"/>
      <c r="J8" s="247"/>
      <c r="K8" s="247"/>
      <c r="L8" s="247"/>
      <c r="M8" s="247"/>
      <c r="N8" s="247"/>
      <c r="O8" s="247"/>
      <c r="P8" s="247"/>
      <c r="R8" s="207" t="str">
        <f>TD_OS_Amounts!B21</f>
        <v>DRW</v>
      </c>
      <c r="S8" s="208" t="str">
        <f t="shared" si="0"/>
        <v>...</v>
      </c>
      <c r="T8" s="209" t="str">
        <f t="shared" si="1"/>
        <v/>
      </c>
      <c r="U8" s="209" t="str">
        <f t="shared" si="1"/>
        <v/>
      </c>
      <c r="V8" s="209" t="str">
        <f t="shared" si="1"/>
        <v/>
      </c>
      <c r="W8" s="210" t="str">
        <f t="shared" si="1"/>
        <v/>
      </c>
      <c r="X8" s="211" t="str">
        <f t="shared" si="1"/>
        <v/>
      </c>
      <c r="Y8" s="212" t="str">
        <f t="shared" si="1"/>
        <v/>
      </c>
      <c r="AA8" s="78" t="s">
        <v>122</v>
      </c>
      <c r="AB8" s="158" t="s">
        <v>123</v>
      </c>
    </row>
    <row r="9" spans="1:28" ht="15.75" thickBot="1">
      <c r="A9" s="199">
        <f t="shared" si="2"/>
        <v>41549</v>
      </c>
      <c r="B9" s="51"/>
      <c r="D9" s="252" t="str">
        <f>"ATO vs V.Aus Allowances" &amp; A1</f>
        <v>ATO vs V.Aus AllowancesTax Year 2013/14</v>
      </c>
      <c r="E9" s="253"/>
      <c r="F9" s="253"/>
      <c r="G9" s="254"/>
      <c r="I9" s="247"/>
      <c r="J9" s="247"/>
      <c r="K9" s="247"/>
      <c r="L9" s="247"/>
      <c r="M9" s="247"/>
      <c r="N9" s="247"/>
      <c r="O9" s="247"/>
      <c r="P9" s="247"/>
      <c r="R9" s="207" t="s">
        <v>142</v>
      </c>
      <c r="S9" s="208" t="str">
        <f t="shared" si="0"/>
        <v>OS4</v>
      </c>
      <c r="T9" s="209" t="str">
        <f t="shared" si="1"/>
        <v/>
      </c>
      <c r="U9" s="209" t="str">
        <f t="shared" si="1"/>
        <v/>
      </c>
      <c r="V9" s="209" t="str">
        <f t="shared" si="1"/>
        <v/>
      </c>
      <c r="W9" s="210" t="str">
        <f t="shared" si="1"/>
        <v/>
      </c>
      <c r="X9" s="211" t="str">
        <f t="shared" si="1"/>
        <v/>
      </c>
      <c r="Y9" s="212" t="str">
        <f t="shared" si="1"/>
        <v/>
      </c>
      <c r="AA9" s="196" t="s">
        <v>124</v>
      </c>
      <c r="AB9" s="158" t="s">
        <v>129</v>
      </c>
    </row>
    <row r="10" spans="1:28">
      <c r="A10" s="199">
        <f t="shared" si="2"/>
        <v>41563</v>
      </c>
      <c r="B10" s="51"/>
      <c r="D10" s="248" t="s">
        <v>22</v>
      </c>
      <c r="E10" s="248"/>
      <c r="F10" s="1"/>
      <c r="G10" s="195">
        <f>IF(GrossSalary&lt;ATO_Lower,1,IF(GrossSalary&gt;ATO_Upper,3,2))</f>
        <v>1</v>
      </c>
      <c r="I10" s="247"/>
      <c r="J10" s="247"/>
      <c r="K10" s="247"/>
      <c r="L10" s="247"/>
      <c r="M10" s="247"/>
      <c r="N10" s="247"/>
      <c r="O10" s="247"/>
      <c r="P10" s="247"/>
      <c r="R10" s="207" t="s">
        <v>140</v>
      </c>
      <c r="S10" s="208" t="str">
        <f t="shared" si="0"/>
        <v>...</v>
      </c>
      <c r="T10" s="209" t="str">
        <f t="shared" si="1"/>
        <v/>
      </c>
      <c r="U10" s="209" t="str">
        <f t="shared" si="1"/>
        <v/>
      </c>
      <c r="V10" s="209" t="str">
        <f t="shared" si="1"/>
        <v/>
      </c>
      <c r="W10" s="210" t="str">
        <f t="shared" si="1"/>
        <v/>
      </c>
      <c r="X10" s="211" t="str">
        <f t="shared" si="1"/>
        <v/>
      </c>
      <c r="Y10" s="212" t="str">
        <f t="shared" si="1"/>
        <v/>
      </c>
      <c r="AA10" s="196" t="s">
        <v>131</v>
      </c>
      <c r="AB10" s="158" t="s">
        <v>132</v>
      </c>
    </row>
    <row r="11" spans="1:28">
      <c r="A11" s="199">
        <f t="shared" si="2"/>
        <v>41577</v>
      </c>
      <c r="B11" s="51"/>
      <c r="D11" s="248" t="s">
        <v>162</v>
      </c>
      <c r="E11" s="248"/>
      <c r="F11" s="197">
        <f>Ttl_V_Payslip</f>
        <v>0</v>
      </c>
      <c r="I11" s="247"/>
      <c r="J11" s="247"/>
      <c r="K11" s="247"/>
      <c r="L11" s="247"/>
      <c r="M11" s="247"/>
      <c r="N11" s="247"/>
      <c r="O11" s="247"/>
      <c r="P11" s="247"/>
      <c r="R11" s="207" t="s">
        <v>125</v>
      </c>
      <c r="S11" s="208" t="str">
        <f t="shared" si="0"/>
        <v>OS3</v>
      </c>
      <c r="T11" s="209" t="str">
        <f t="shared" si="1"/>
        <v/>
      </c>
      <c r="U11" s="209" t="str">
        <f t="shared" si="1"/>
        <v/>
      </c>
      <c r="V11" s="209" t="str">
        <f t="shared" si="1"/>
        <v/>
      </c>
      <c r="W11" s="210" t="str">
        <f t="shared" si="1"/>
        <v/>
      </c>
      <c r="X11" s="211" t="str">
        <f t="shared" si="1"/>
        <v/>
      </c>
      <c r="Y11" s="212" t="str">
        <f t="shared" si="1"/>
        <v/>
      </c>
      <c r="AA11" s="196" t="s">
        <v>170</v>
      </c>
      <c r="AB11" s="198" t="s">
        <v>171</v>
      </c>
    </row>
    <row r="12" spans="1:28">
      <c r="A12" s="199">
        <f t="shared" si="2"/>
        <v>41591</v>
      </c>
      <c r="B12" s="51"/>
      <c r="D12" s="248" t="s">
        <v>174</v>
      </c>
      <c r="E12" s="248"/>
      <c r="F12" s="1"/>
      <c r="G12" s="78" t="s">
        <v>156</v>
      </c>
      <c r="I12" s="247"/>
      <c r="J12" s="247"/>
      <c r="K12" s="247"/>
      <c r="L12" s="247"/>
      <c r="M12" s="247"/>
      <c r="N12" s="247"/>
      <c r="O12" s="247"/>
      <c r="P12" s="247"/>
      <c r="R12" s="207" t="s">
        <v>12</v>
      </c>
      <c r="S12" s="208" t="str">
        <f t="shared" si="0"/>
        <v>OS4</v>
      </c>
      <c r="T12" s="209" t="str">
        <f t="shared" si="1"/>
        <v/>
      </c>
      <c r="U12" s="209" t="str">
        <f t="shared" si="1"/>
        <v/>
      </c>
      <c r="V12" s="209" t="str">
        <f t="shared" si="1"/>
        <v/>
      </c>
      <c r="W12" s="210" t="str">
        <f t="shared" si="1"/>
        <v/>
      </c>
      <c r="X12" s="211" t="str">
        <f t="shared" si="1"/>
        <v/>
      </c>
      <c r="Y12" s="212" t="str">
        <f t="shared" si="1"/>
        <v/>
      </c>
      <c r="AA12" s="196" t="s">
        <v>178</v>
      </c>
      <c r="AB12" s="234" t="s">
        <v>177</v>
      </c>
    </row>
    <row r="13" spans="1:28">
      <c r="A13" s="199">
        <f t="shared" si="2"/>
        <v>41605</v>
      </c>
      <c r="B13" s="51"/>
      <c r="D13" s="249" t="s">
        <v>175</v>
      </c>
      <c r="E13" s="249"/>
      <c r="F13" s="197">
        <f>V_Cash_Allow_Paid</f>
        <v>0</v>
      </c>
      <c r="G13" s="233" t="s">
        <v>176</v>
      </c>
      <c r="I13" s="247"/>
      <c r="J13" s="247"/>
      <c r="K13" s="247"/>
      <c r="L13" s="247"/>
      <c r="M13" s="247"/>
      <c r="N13" s="247"/>
      <c r="O13" s="247"/>
      <c r="P13" s="247"/>
      <c r="R13" s="207" t="s">
        <v>10</v>
      </c>
      <c r="S13" s="208" t="str">
        <f t="shared" si="0"/>
        <v>...</v>
      </c>
      <c r="T13" s="209" t="str">
        <f t="shared" ref="T13:Y25" si="3">IF(GrossSalary&gt;0,IF(LEN($R13)=3,IF(ISNA(VLOOKUP($R13,OZ_TD_Stations,1,FALSE)),IF(T$2&lt;=5,"",VLOOKUP(VLOOKUP($R13,OS_TD_Stations,2,FALSE),OS_TD_Allow,T$2+IF(GrossSalary&lt;=ATO_Lower,-4,IF(GrossSalary&gt;=ATO_Upper,2,-1)),FALSE)),VLOOKUP($R13,OZ_TD_Allow,T$2+IF(GrossSalary&lt;=ATO_Lower,0,IF(GrossSalary&gt;=ATO_Upper,12,6)),FALSE)),""),"")</f>
        <v/>
      </c>
      <c r="U13" s="209" t="str">
        <f t="shared" si="3"/>
        <v/>
      </c>
      <c r="V13" s="209" t="str">
        <f t="shared" si="3"/>
        <v/>
      </c>
      <c r="W13" s="210" t="str">
        <f t="shared" si="3"/>
        <v/>
      </c>
      <c r="X13" s="211" t="str">
        <f t="shared" si="3"/>
        <v/>
      </c>
      <c r="Y13" s="212" t="str">
        <f t="shared" si="3"/>
        <v/>
      </c>
      <c r="AA13" s="196" t="s">
        <v>179</v>
      </c>
      <c r="AB13" s="235" t="s">
        <v>180</v>
      </c>
    </row>
    <row r="14" spans="1:28">
      <c r="A14" s="199">
        <f t="shared" si="2"/>
        <v>41619</v>
      </c>
      <c r="B14" s="51"/>
      <c r="D14" s="248" t="s">
        <v>163</v>
      </c>
      <c r="E14" s="248"/>
      <c r="F14" s="197">
        <f>SUM(F11:F13)</f>
        <v>0</v>
      </c>
      <c r="G14" s="77" t="str">
        <f>IF(AND(PayRollReportAllow&gt;0,F13&gt;0),"NOT BOTH!","Ok")</f>
        <v>Ok</v>
      </c>
      <c r="I14" s="247"/>
      <c r="J14" s="247"/>
      <c r="K14" s="247"/>
      <c r="L14" s="247"/>
      <c r="M14" s="247"/>
      <c r="N14" s="247"/>
      <c r="O14" s="247"/>
      <c r="P14" s="247"/>
      <c r="R14" s="207" t="s">
        <v>130</v>
      </c>
      <c r="S14" s="208" t="str">
        <f t="shared" si="0"/>
        <v>...</v>
      </c>
      <c r="T14" s="209" t="str">
        <f t="shared" si="3"/>
        <v/>
      </c>
      <c r="U14" s="209" t="str">
        <f t="shared" si="3"/>
        <v/>
      </c>
      <c r="V14" s="209" t="str">
        <f t="shared" si="3"/>
        <v/>
      </c>
      <c r="W14" s="210" t="str">
        <f t="shared" si="3"/>
        <v/>
      </c>
      <c r="X14" s="211" t="str">
        <f t="shared" si="3"/>
        <v/>
      </c>
      <c r="Y14" s="212" t="str">
        <f t="shared" si="3"/>
        <v/>
      </c>
      <c r="AA14" s="196" t="s">
        <v>181</v>
      </c>
      <c r="AB14" s="236" t="s">
        <v>182</v>
      </c>
    </row>
    <row r="15" spans="1:28">
      <c r="A15" s="199">
        <f t="shared" si="2"/>
        <v>41633</v>
      </c>
      <c r="B15" s="51"/>
      <c r="D15" s="248" t="s">
        <v>164</v>
      </c>
      <c r="E15" s="248"/>
      <c r="F15" s="197">
        <f>ATO_Allowances</f>
        <v>0</v>
      </c>
      <c r="I15" s="247"/>
      <c r="J15" s="247"/>
      <c r="K15" s="247"/>
      <c r="L15" s="247"/>
      <c r="M15" s="247"/>
      <c r="N15" s="247"/>
      <c r="O15" s="247"/>
      <c r="P15" s="247"/>
      <c r="R15" s="207" t="s">
        <v>11</v>
      </c>
      <c r="S15" s="208" t="str">
        <f t="shared" si="0"/>
        <v>OS4</v>
      </c>
      <c r="T15" s="209" t="str">
        <f t="shared" si="3"/>
        <v/>
      </c>
      <c r="U15" s="209" t="str">
        <f t="shared" si="3"/>
        <v/>
      </c>
      <c r="V15" s="209" t="str">
        <f t="shared" si="3"/>
        <v/>
      </c>
      <c r="W15" s="210" t="str">
        <f t="shared" si="3"/>
        <v/>
      </c>
      <c r="X15" s="211" t="str">
        <f t="shared" si="3"/>
        <v/>
      </c>
      <c r="Y15" s="212" t="str">
        <f t="shared" si="3"/>
        <v/>
      </c>
      <c r="AA15" s="196" t="s">
        <v>184</v>
      </c>
      <c r="AB15" s="237" t="s">
        <v>185</v>
      </c>
    </row>
    <row r="16" spans="1:28">
      <c r="A16" s="199">
        <f t="shared" si="2"/>
        <v>41647</v>
      </c>
      <c r="B16" s="51"/>
      <c r="D16" s="248" t="s">
        <v>18</v>
      </c>
      <c r="E16" s="248"/>
      <c r="F16" s="197">
        <f>F15-F14</f>
        <v>0</v>
      </c>
      <c r="I16" s="247"/>
      <c r="J16" s="247"/>
      <c r="K16" s="247"/>
      <c r="L16" s="247"/>
      <c r="M16" s="247"/>
      <c r="N16" s="247"/>
      <c r="O16" s="247"/>
      <c r="P16" s="247"/>
      <c r="R16" s="207" t="s">
        <v>61</v>
      </c>
      <c r="S16" s="208" t="str">
        <f t="shared" si="0"/>
        <v>OS5</v>
      </c>
      <c r="T16" s="209" t="str">
        <f t="shared" si="3"/>
        <v/>
      </c>
      <c r="U16" s="209" t="str">
        <f t="shared" si="3"/>
        <v/>
      </c>
      <c r="V16" s="209" t="str">
        <f t="shared" si="3"/>
        <v/>
      </c>
      <c r="W16" s="210" t="str">
        <f t="shared" si="3"/>
        <v/>
      </c>
      <c r="X16" s="211" t="str">
        <f t="shared" si="3"/>
        <v/>
      </c>
      <c r="Y16" s="212" t="str">
        <f t="shared" si="3"/>
        <v/>
      </c>
      <c r="AA16" s="196" t="s">
        <v>186</v>
      </c>
      <c r="AB16" s="238" t="s">
        <v>187</v>
      </c>
    </row>
    <row r="17" spans="1:25">
      <c r="A17" s="199">
        <f t="shared" si="2"/>
        <v>41661</v>
      </c>
      <c r="B17" s="51"/>
      <c r="D17" s="248" t="s">
        <v>21</v>
      </c>
      <c r="E17" s="248"/>
      <c r="F17" s="8"/>
      <c r="I17" s="247"/>
      <c r="J17" s="247"/>
      <c r="K17" s="247"/>
      <c r="L17" s="247"/>
      <c r="M17" s="247"/>
      <c r="N17" s="247"/>
      <c r="O17" s="247"/>
      <c r="P17" s="247"/>
      <c r="R17" s="207" t="s">
        <v>13</v>
      </c>
      <c r="S17" s="208" t="str">
        <f t="shared" si="0"/>
        <v>...</v>
      </c>
      <c r="T17" s="209" t="str">
        <f t="shared" si="3"/>
        <v/>
      </c>
      <c r="U17" s="209" t="str">
        <f t="shared" si="3"/>
        <v/>
      </c>
      <c r="V17" s="209" t="str">
        <f t="shared" si="3"/>
        <v/>
      </c>
      <c r="W17" s="210" t="str">
        <f t="shared" si="3"/>
        <v/>
      </c>
      <c r="X17" s="211" t="str">
        <f t="shared" si="3"/>
        <v/>
      </c>
      <c r="Y17" s="212" t="str">
        <f t="shared" si="3"/>
        <v/>
      </c>
    </row>
    <row r="18" spans="1:25">
      <c r="A18" s="199">
        <f t="shared" si="2"/>
        <v>41675</v>
      </c>
      <c r="B18" s="51"/>
      <c r="D18" s="248" t="s">
        <v>28</v>
      </c>
      <c r="E18" s="248"/>
      <c r="F18" s="197">
        <f>(1-TaxRate)*F16</f>
        <v>0</v>
      </c>
      <c r="G18" s="158"/>
      <c r="I18" s="247"/>
      <c r="J18" s="247"/>
      <c r="K18" s="247"/>
      <c r="L18" s="247"/>
      <c r="M18" s="247"/>
      <c r="N18" s="247"/>
      <c r="O18" s="247"/>
      <c r="P18" s="247"/>
      <c r="R18" s="207" t="str">
        <f>TD_OS_Amounts!B31</f>
        <v/>
      </c>
      <c r="S18" s="208" t="str">
        <f t="shared" si="0"/>
        <v>...</v>
      </c>
      <c r="T18" s="209" t="str">
        <f t="shared" si="3"/>
        <v/>
      </c>
      <c r="U18" s="209" t="str">
        <f t="shared" si="3"/>
        <v/>
      </c>
      <c r="V18" s="209" t="str">
        <f t="shared" si="3"/>
        <v/>
      </c>
      <c r="W18" s="210" t="str">
        <f t="shared" si="3"/>
        <v/>
      </c>
      <c r="X18" s="211" t="str">
        <f t="shared" si="3"/>
        <v/>
      </c>
      <c r="Y18" s="212" t="str">
        <f t="shared" si="3"/>
        <v/>
      </c>
    </row>
    <row r="19" spans="1:25">
      <c r="A19" s="199">
        <f t="shared" si="2"/>
        <v>41689</v>
      </c>
      <c r="B19" s="51"/>
      <c r="F19" s="158"/>
      <c r="I19" s="247"/>
      <c r="J19" s="247"/>
      <c r="K19" s="247"/>
      <c r="L19" s="247"/>
      <c r="M19" s="247"/>
      <c r="N19" s="247"/>
      <c r="O19" s="247"/>
      <c r="P19" s="247"/>
      <c r="R19" s="207" t="str">
        <f>TD_OS_Amounts!B32</f>
        <v/>
      </c>
      <c r="S19" s="208" t="str">
        <f t="shared" si="0"/>
        <v>...</v>
      </c>
      <c r="T19" s="209" t="str">
        <f t="shared" si="3"/>
        <v/>
      </c>
      <c r="U19" s="209" t="str">
        <f t="shared" si="3"/>
        <v/>
      </c>
      <c r="V19" s="209" t="str">
        <f t="shared" si="3"/>
        <v/>
      </c>
      <c r="W19" s="210" t="str">
        <f t="shared" si="3"/>
        <v/>
      </c>
      <c r="X19" s="211" t="str">
        <f t="shared" si="3"/>
        <v/>
      </c>
      <c r="Y19" s="212" t="str">
        <f t="shared" si="3"/>
        <v/>
      </c>
    </row>
    <row r="20" spans="1:25">
      <c r="A20" s="199">
        <f t="shared" si="2"/>
        <v>41703</v>
      </c>
      <c r="B20" s="51"/>
      <c r="D20" s="245" t="s">
        <v>52</v>
      </c>
      <c r="E20" s="245"/>
      <c r="I20" s="247"/>
      <c r="J20" s="247"/>
      <c r="K20" s="247"/>
      <c r="L20" s="247"/>
      <c r="M20" s="247"/>
      <c r="N20" s="247"/>
      <c r="O20" s="247"/>
      <c r="P20" s="247"/>
      <c r="R20" s="207" t="str">
        <f>TD_OS_Amounts!B33</f>
        <v/>
      </c>
      <c r="S20" s="208" t="str">
        <f t="shared" si="0"/>
        <v>...</v>
      </c>
      <c r="T20" s="209" t="str">
        <f t="shared" si="3"/>
        <v/>
      </c>
      <c r="U20" s="209" t="str">
        <f t="shared" si="3"/>
        <v/>
      </c>
      <c r="V20" s="209" t="str">
        <f t="shared" si="3"/>
        <v/>
      </c>
      <c r="W20" s="210" t="str">
        <f t="shared" si="3"/>
        <v/>
      </c>
      <c r="X20" s="211" t="str">
        <f t="shared" si="3"/>
        <v/>
      </c>
      <c r="Y20" s="212" t="str">
        <f t="shared" si="3"/>
        <v/>
      </c>
    </row>
    <row r="21" spans="1:25">
      <c r="A21" s="199">
        <f t="shared" si="2"/>
        <v>41717</v>
      </c>
      <c r="B21" s="51"/>
      <c r="D21" s="81" t="s">
        <v>51</v>
      </c>
      <c r="E21" s="200">
        <v>108810</v>
      </c>
      <c r="I21" s="247"/>
      <c r="J21" s="247"/>
      <c r="K21" s="247"/>
      <c r="L21" s="247"/>
      <c r="M21" s="247"/>
      <c r="N21" s="247"/>
      <c r="O21" s="247"/>
      <c r="P21" s="247"/>
      <c r="R21" s="207" t="str">
        <f>TD_OS_Amounts!B34</f>
        <v/>
      </c>
      <c r="S21" s="208" t="str">
        <f t="shared" si="0"/>
        <v>...</v>
      </c>
      <c r="T21" s="209" t="str">
        <f t="shared" si="3"/>
        <v/>
      </c>
      <c r="U21" s="209" t="str">
        <f t="shared" si="3"/>
        <v/>
      </c>
      <c r="V21" s="209" t="str">
        <f t="shared" si="3"/>
        <v/>
      </c>
      <c r="W21" s="210" t="str">
        <f t="shared" si="3"/>
        <v/>
      </c>
      <c r="X21" s="211" t="str">
        <f t="shared" si="3"/>
        <v/>
      </c>
      <c r="Y21" s="212" t="str">
        <f t="shared" si="3"/>
        <v/>
      </c>
    </row>
    <row r="22" spans="1:25">
      <c r="A22" s="199">
        <f t="shared" si="2"/>
        <v>41731</v>
      </c>
      <c r="B22" s="51"/>
      <c r="D22" s="81" t="s">
        <v>27</v>
      </c>
      <c r="E22" s="200">
        <v>193520</v>
      </c>
      <c r="I22" s="247"/>
      <c r="J22" s="247"/>
      <c r="K22" s="247"/>
      <c r="L22" s="247"/>
      <c r="M22" s="247"/>
      <c r="N22" s="247"/>
      <c r="O22" s="247"/>
      <c r="P22" s="247"/>
      <c r="R22" s="207" t="str">
        <f>TD_OS_Amounts!B35</f>
        <v/>
      </c>
      <c r="S22" s="208" t="str">
        <f t="shared" si="0"/>
        <v>...</v>
      </c>
      <c r="T22" s="209" t="str">
        <f t="shared" si="3"/>
        <v/>
      </c>
      <c r="U22" s="209" t="str">
        <f t="shared" si="3"/>
        <v/>
      </c>
      <c r="V22" s="209" t="str">
        <f t="shared" si="3"/>
        <v/>
      </c>
      <c r="W22" s="210" t="str">
        <f t="shared" si="3"/>
        <v/>
      </c>
      <c r="X22" s="211" t="str">
        <f t="shared" si="3"/>
        <v/>
      </c>
      <c r="Y22" s="212" t="str">
        <f t="shared" si="3"/>
        <v/>
      </c>
    </row>
    <row r="23" spans="1:25">
      <c r="A23" s="199">
        <f t="shared" si="2"/>
        <v>41745</v>
      </c>
      <c r="B23" s="51"/>
      <c r="I23" s="247"/>
      <c r="J23" s="247"/>
      <c r="K23" s="247"/>
      <c r="L23" s="247"/>
      <c r="M23" s="247"/>
      <c r="N23" s="247"/>
      <c r="O23" s="247"/>
      <c r="P23" s="247"/>
      <c r="R23" s="207" t="str">
        <f>TD_OS_Amounts!B36</f>
        <v/>
      </c>
      <c r="S23" s="208" t="str">
        <f t="shared" si="0"/>
        <v>...</v>
      </c>
      <c r="T23" s="209" t="str">
        <f t="shared" si="3"/>
        <v/>
      </c>
      <c r="U23" s="209" t="str">
        <f t="shared" si="3"/>
        <v/>
      </c>
      <c r="V23" s="209" t="str">
        <f t="shared" si="3"/>
        <v/>
      </c>
      <c r="W23" s="210" t="str">
        <f t="shared" si="3"/>
        <v/>
      </c>
      <c r="X23" s="211" t="str">
        <f t="shared" si="3"/>
        <v/>
      </c>
      <c r="Y23" s="212" t="str">
        <f t="shared" si="3"/>
        <v/>
      </c>
    </row>
    <row r="24" spans="1:25">
      <c r="A24" s="199">
        <f t="shared" si="2"/>
        <v>41759</v>
      </c>
      <c r="B24" s="51"/>
      <c r="D24" s="255" t="s">
        <v>149</v>
      </c>
      <c r="E24" s="255"/>
      <c r="F24" s="50">
        <v>41456</v>
      </c>
      <c r="I24" s="247"/>
      <c r="J24" s="247"/>
      <c r="K24" s="247"/>
      <c r="L24" s="247"/>
      <c r="M24" s="247"/>
      <c r="N24" s="247"/>
      <c r="O24" s="247"/>
      <c r="P24" s="247"/>
      <c r="R24" s="207" t="str">
        <f>TD_OS_Amounts!B37</f>
        <v/>
      </c>
      <c r="S24" s="208" t="str">
        <f t="shared" si="0"/>
        <v>...</v>
      </c>
      <c r="T24" s="209" t="str">
        <f t="shared" si="3"/>
        <v/>
      </c>
      <c r="U24" s="209" t="str">
        <f t="shared" si="3"/>
        <v/>
      </c>
      <c r="V24" s="209" t="str">
        <f t="shared" si="3"/>
        <v/>
      </c>
      <c r="W24" s="210" t="str">
        <f t="shared" si="3"/>
        <v/>
      </c>
      <c r="X24" s="211" t="str">
        <f t="shared" si="3"/>
        <v/>
      </c>
      <c r="Y24" s="212" t="str">
        <f t="shared" si="3"/>
        <v/>
      </c>
    </row>
    <row r="25" spans="1:25" ht="15.75" thickBot="1">
      <c r="A25" s="199">
        <f t="shared" si="2"/>
        <v>41773</v>
      </c>
      <c r="B25" s="51"/>
      <c r="I25" s="247"/>
      <c r="J25" s="247"/>
      <c r="K25" s="247"/>
      <c r="L25" s="247"/>
      <c r="M25" s="247"/>
      <c r="N25" s="247"/>
      <c r="O25" s="247"/>
      <c r="P25" s="247"/>
      <c r="R25" s="215" t="str">
        <f>TD_OS_Amounts!B38</f>
        <v/>
      </c>
      <c r="S25" s="216" t="str">
        <f t="shared" si="0"/>
        <v>...</v>
      </c>
      <c r="T25" s="217" t="str">
        <f t="shared" si="3"/>
        <v/>
      </c>
      <c r="U25" s="217" t="str">
        <f t="shared" si="3"/>
        <v/>
      </c>
      <c r="V25" s="217" t="str">
        <f t="shared" si="3"/>
        <v/>
      </c>
      <c r="W25" s="218" t="str">
        <f t="shared" si="3"/>
        <v/>
      </c>
      <c r="X25" s="219" t="str">
        <f t="shared" si="3"/>
        <v/>
      </c>
      <c r="Y25" s="220" t="str">
        <f t="shared" si="3"/>
        <v/>
      </c>
    </row>
    <row r="26" spans="1:25">
      <c r="A26" s="199">
        <f t="shared" si="2"/>
        <v>41787</v>
      </c>
      <c r="B26" s="51"/>
      <c r="I26" s="247"/>
      <c r="J26" s="247"/>
      <c r="K26" s="247"/>
      <c r="L26" s="247"/>
      <c r="M26" s="247"/>
      <c r="N26" s="247"/>
      <c r="O26" s="247"/>
      <c r="P26" s="247"/>
    </row>
    <row r="27" spans="1:25">
      <c r="A27" s="199">
        <f t="shared" si="2"/>
        <v>41801</v>
      </c>
      <c r="B27" s="51"/>
      <c r="I27" s="247"/>
      <c r="J27" s="247"/>
      <c r="K27" s="247"/>
      <c r="L27" s="247"/>
      <c r="M27" s="247"/>
      <c r="N27" s="247"/>
      <c r="O27" s="247"/>
      <c r="P27" s="247"/>
    </row>
    <row r="28" spans="1:25">
      <c r="A28" s="199">
        <f>A27+14</f>
        <v>41815</v>
      </c>
      <c r="B28" s="51"/>
      <c r="I28" s="247"/>
      <c r="J28" s="247"/>
      <c r="K28" s="247"/>
      <c r="L28" s="247"/>
      <c r="M28" s="247"/>
      <c r="N28" s="247"/>
      <c r="O28" s="247"/>
      <c r="P28" s="247"/>
    </row>
    <row r="29" spans="1:25">
      <c r="A29" s="213" t="s">
        <v>37</v>
      </c>
      <c r="B29" s="214">
        <f>SUM(B3:B28)</f>
        <v>0</v>
      </c>
      <c r="C29" s="78" t="s">
        <v>173</v>
      </c>
      <c r="I29" s="247"/>
      <c r="J29" s="247"/>
      <c r="K29" s="247"/>
      <c r="L29" s="247"/>
      <c r="M29" s="247"/>
      <c r="N29" s="247"/>
      <c r="O29" s="247"/>
      <c r="P29" s="247"/>
    </row>
    <row r="39" spans="16:27">
      <c r="P39"/>
      <c r="R39"/>
      <c r="S39"/>
      <c r="T39"/>
      <c r="U39"/>
      <c r="V39"/>
      <c r="W39"/>
      <c r="X39"/>
      <c r="Y39"/>
      <c r="Z39"/>
      <c r="AA39"/>
    </row>
    <row r="40" spans="16:27">
      <c r="P40"/>
      <c r="R40"/>
      <c r="S40"/>
      <c r="T40"/>
      <c r="U40"/>
      <c r="V40"/>
      <c r="W40"/>
      <c r="X40"/>
      <c r="Y40"/>
      <c r="Z40"/>
      <c r="AA40"/>
    </row>
    <row r="41" spans="16:27">
      <c r="P41"/>
      <c r="R41"/>
      <c r="S41"/>
      <c r="T41"/>
      <c r="U41"/>
      <c r="V41"/>
      <c r="W41"/>
      <c r="X41"/>
      <c r="Y41"/>
      <c r="Z41"/>
      <c r="AA41"/>
    </row>
    <row r="42" spans="16:27">
      <c r="P42"/>
      <c r="R42"/>
      <c r="S42"/>
      <c r="T42"/>
      <c r="U42"/>
      <c r="V42"/>
      <c r="W42"/>
      <c r="X42"/>
      <c r="Y42"/>
      <c r="Z42"/>
      <c r="AA42"/>
    </row>
    <row r="43" spans="16:27">
      <c r="P43"/>
      <c r="R43"/>
      <c r="S43"/>
      <c r="T43"/>
      <c r="U43"/>
      <c r="V43"/>
      <c r="W43"/>
      <c r="X43"/>
      <c r="Y43"/>
      <c r="Z43"/>
      <c r="AA43"/>
    </row>
    <row r="44" spans="16:27">
      <c r="P44"/>
      <c r="R44"/>
      <c r="S44"/>
      <c r="T44"/>
      <c r="U44"/>
      <c r="V44"/>
      <c r="W44"/>
      <c r="X44"/>
      <c r="Y44"/>
      <c r="Z44"/>
      <c r="AA44"/>
    </row>
    <row r="45" spans="16:27">
      <c r="P45"/>
      <c r="R45"/>
      <c r="S45"/>
      <c r="T45"/>
      <c r="U45"/>
      <c r="V45"/>
      <c r="W45"/>
      <c r="X45"/>
      <c r="Y45"/>
      <c r="Z45"/>
      <c r="AA45"/>
    </row>
    <row r="46" spans="16:27">
      <c r="P46"/>
      <c r="R46"/>
      <c r="S46"/>
      <c r="T46"/>
      <c r="U46"/>
      <c r="V46"/>
      <c r="W46"/>
      <c r="X46"/>
      <c r="Y46"/>
      <c r="Z46"/>
      <c r="AA46"/>
    </row>
    <row r="47" spans="16:27">
      <c r="P47"/>
      <c r="R47"/>
      <c r="S47"/>
      <c r="T47"/>
      <c r="U47"/>
      <c r="V47"/>
      <c r="W47"/>
      <c r="X47"/>
      <c r="Y47"/>
      <c r="Z47"/>
      <c r="AA47"/>
    </row>
    <row r="48" spans="16:27">
      <c r="R48" s="232"/>
      <c r="S48" s="232"/>
      <c r="T48" s="232"/>
      <c r="U48" s="232"/>
      <c r="V48" s="232"/>
      <c r="W48" s="232"/>
      <c r="X48" s="232"/>
      <c r="Y48" s="232"/>
    </row>
    <row r="49" spans="18:25">
      <c r="R49" s="232"/>
      <c r="S49" s="232"/>
      <c r="T49" s="232"/>
      <c r="U49" s="232"/>
      <c r="V49" s="232"/>
      <c r="W49" s="232"/>
      <c r="X49" s="232"/>
      <c r="Y49" s="232"/>
    </row>
    <row r="50" spans="18:25">
      <c r="R50" s="232"/>
      <c r="S50" s="232"/>
      <c r="T50" s="232"/>
      <c r="U50" s="232"/>
      <c r="V50" s="232"/>
      <c r="W50" s="232"/>
      <c r="X50" s="232"/>
      <c r="Y50" s="232"/>
    </row>
    <row r="51" spans="18:25">
      <c r="R51" s="232"/>
      <c r="S51" s="232"/>
      <c r="T51" s="232"/>
      <c r="U51" s="232"/>
      <c r="V51" s="232"/>
      <c r="W51" s="232"/>
      <c r="X51" s="232"/>
      <c r="Y51" s="232"/>
    </row>
    <row r="52" spans="18:25">
      <c r="R52" s="232"/>
      <c r="S52" s="232"/>
      <c r="T52" s="232"/>
      <c r="U52" s="232"/>
      <c r="V52" s="232"/>
      <c r="W52" s="232"/>
      <c r="X52" s="232"/>
      <c r="Y52" s="232"/>
    </row>
    <row r="53" spans="18:25">
      <c r="R53" s="232"/>
      <c r="S53" s="232"/>
      <c r="T53" s="232"/>
      <c r="U53" s="232"/>
      <c r="V53" s="232"/>
      <c r="W53" s="232"/>
      <c r="X53" s="232"/>
      <c r="Y53" s="232"/>
    </row>
    <row r="54" spans="18:25">
      <c r="R54" s="232"/>
      <c r="S54" s="232"/>
      <c r="T54" s="232"/>
      <c r="U54" s="232"/>
      <c r="V54" s="232"/>
      <c r="W54" s="232"/>
      <c r="X54" s="232"/>
      <c r="Y54" s="232"/>
    </row>
    <row r="55" spans="18:25">
      <c r="R55" s="232"/>
      <c r="S55" s="232"/>
      <c r="T55" s="232"/>
      <c r="U55" s="232"/>
      <c r="V55" s="232"/>
      <c r="W55" s="232"/>
      <c r="X55" s="232"/>
      <c r="Y55" s="232"/>
    </row>
    <row r="56" spans="18:25">
      <c r="R56" s="232"/>
      <c r="S56" s="232"/>
      <c r="T56" s="232"/>
      <c r="U56" s="232"/>
      <c r="V56" s="232"/>
      <c r="W56" s="232"/>
      <c r="X56" s="232"/>
      <c r="Y56" s="232"/>
    </row>
    <row r="57" spans="18:25">
      <c r="R57" s="232"/>
      <c r="S57" s="232"/>
      <c r="T57" s="232"/>
      <c r="U57" s="232"/>
      <c r="V57" s="232"/>
      <c r="W57" s="232"/>
      <c r="X57" s="232"/>
      <c r="Y57" s="232"/>
    </row>
    <row r="58" spans="18:25">
      <c r="R58" s="232"/>
      <c r="S58" s="232"/>
      <c r="T58" s="232"/>
      <c r="U58" s="232"/>
      <c r="V58" s="232"/>
      <c r="W58" s="232"/>
      <c r="X58" s="232"/>
      <c r="Y58" s="232"/>
    </row>
    <row r="59" spans="18:25">
      <c r="R59" s="232"/>
      <c r="S59" s="232"/>
      <c r="T59" s="232"/>
      <c r="U59" s="232"/>
      <c r="V59" s="232"/>
      <c r="W59" s="232"/>
      <c r="X59" s="232"/>
      <c r="Y59" s="232"/>
    </row>
    <row r="60" spans="18:25">
      <c r="R60" s="232"/>
      <c r="S60" s="232"/>
      <c r="T60" s="232"/>
      <c r="U60" s="232"/>
      <c r="V60" s="232"/>
      <c r="W60" s="232"/>
      <c r="X60" s="232"/>
      <c r="Y60" s="232"/>
    </row>
    <row r="61" spans="18:25">
      <c r="R61" s="232"/>
      <c r="S61" s="232"/>
      <c r="T61" s="232"/>
      <c r="U61" s="232"/>
      <c r="V61" s="232"/>
      <c r="W61" s="232"/>
      <c r="X61" s="232"/>
      <c r="Y61" s="232"/>
    </row>
    <row r="62" spans="18:25">
      <c r="R62" s="232"/>
      <c r="S62" s="232"/>
      <c r="T62" s="232"/>
      <c r="U62" s="232"/>
      <c r="V62" s="232"/>
      <c r="W62" s="232"/>
      <c r="X62" s="232"/>
      <c r="Y62" s="232"/>
    </row>
    <row r="63" spans="18:25">
      <c r="R63" s="232"/>
      <c r="S63" s="232"/>
      <c r="T63" s="232"/>
      <c r="U63" s="232"/>
      <c r="V63" s="232"/>
      <c r="W63" s="232"/>
      <c r="X63" s="232"/>
      <c r="Y63" s="232"/>
    </row>
    <row r="64" spans="18:25">
      <c r="R64" s="232"/>
      <c r="S64" s="232"/>
      <c r="T64" s="232"/>
      <c r="U64" s="232"/>
      <c r="V64" s="232"/>
      <c r="W64" s="232"/>
      <c r="X64" s="232"/>
      <c r="Y64" s="232"/>
    </row>
    <row r="65" spans="18:25">
      <c r="R65" s="232"/>
      <c r="S65" s="232"/>
      <c r="T65" s="232"/>
      <c r="U65" s="232"/>
      <c r="V65" s="232"/>
      <c r="W65" s="232"/>
      <c r="X65" s="232"/>
      <c r="Y65" s="232"/>
    </row>
  </sheetData>
  <sheetProtection sheet="1" objects="1" scenarios="1" formatColumns="0" formatRows="0"/>
  <mergeCells count="25">
    <mergeCell ref="A1:B1"/>
    <mergeCell ref="D9:G9"/>
    <mergeCell ref="D20:E20"/>
    <mergeCell ref="D24:E24"/>
    <mergeCell ref="R1:Y1"/>
    <mergeCell ref="D2:G2"/>
    <mergeCell ref="D10:E10"/>
    <mergeCell ref="D11:E11"/>
    <mergeCell ref="D12:E12"/>
    <mergeCell ref="D14:E14"/>
    <mergeCell ref="AA1:AB1"/>
    <mergeCell ref="D3:G3"/>
    <mergeCell ref="D4:G4"/>
    <mergeCell ref="D5:G5"/>
    <mergeCell ref="D6:G6"/>
    <mergeCell ref="D1:G1"/>
    <mergeCell ref="I3:P29"/>
    <mergeCell ref="I1:P1"/>
    <mergeCell ref="I2:P2"/>
    <mergeCell ref="D15:E15"/>
    <mergeCell ref="D16:E16"/>
    <mergeCell ref="D17:E17"/>
    <mergeCell ref="D18:E18"/>
    <mergeCell ref="D7:G7"/>
    <mergeCell ref="D13:E13"/>
  </mergeCells>
  <conditionalFormatting sqref="G14">
    <cfRule type="cellIs" dxfId="1" priority="1" operator="equal">
      <formula>"NOT BOTH!"</formula>
    </cfRule>
  </conditionalFormatting>
  <hyperlinks>
    <hyperlink ref="I2:M2" r:id="rId1" display="Refer to http://www.infinidim.org for details"/>
  </hyperlinks>
  <pageMargins left="0.7" right="0.7" top="0.75" bottom="0.75" header="0.3" footer="0.3"/>
  <pageSetup paperSize="9" orientation="portrait" horizontalDpi="1200" verticalDpi="1200"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B387"/>
  <sheetViews>
    <sheetView zoomScaleNormal="100" workbookViewId="0">
      <pane xSplit="7" ySplit="4" topLeftCell="H5" activePane="bottomRight" state="frozen"/>
      <selection pane="topRight" activeCell="H1" sqref="H1"/>
      <selection pane="bottomLeft" activeCell="A5" sqref="A5"/>
      <selection pane="bottomRight" activeCell="A5" sqref="A5"/>
    </sheetView>
  </sheetViews>
  <sheetFormatPr defaultRowHeight="15"/>
  <cols>
    <col min="1" max="1" width="11.85546875" style="77" bestFit="1" customWidth="1"/>
    <col min="2" max="2" width="7.140625" style="77" customWidth="1"/>
    <col min="3" max="3" width="7.7109375" style="78" customWidth="1"/>
    <col min="4" max="4" width="7.5703125" style="78" bestFit="1" customWidth="1"/>
    <col min="5" max="5" width="9.85546875" style="78" bestFit="1" customWidth="1"/>
    <col min="6" max="6" width="6.5703125" style="78" customWidth="1"/>
    <col min="7" max="7" width="10.140625" style="78" customWidth="1"/>
    <col min="8" max="8" width="15.140625" style="78" customWidth="1"/>
    <col min="9" max="9" width="13.42578125" style="78" customWidth="1"/>
    <col min="10" max="10" width="14.140625" style="78" customWidth="1"/>
    <col min="11" max="11" width="13.140625" style="78" hidden="1" customWidth="1"/>
    <col min="12" max="12" width="11.85546875" style="78" customWidth="1"/>
    <col min="13" max="13" width="11.28515625" style="78" customWidth="1"/>
    <col min="14" max="14" width="6.140625" style="78" bestFit="1" customWidth="1"/>
    <col min="15" max="15" width="14.28515625" style="78" bestFit="1" customWidth="1"/>
    <col min="16" max="16" width="10.7109375" style="78" bestFit="1" customWidth="1"/>
    <col min="17" max="17" width="11.5703125" style="78" bestFit="1" customWidth="1"/>
    <col min="18" max="18" width="7.7109375" style="78" customWidth="1"/>
    <col min="19" max="19" width="12.85546875" style="78" bestFit="1" customWidth="1"/>
    <col min="20" max="21" width="11.85546875" style="78" customWidth="1"/>
    <col min="22" max="22" width="10.5703125" style="78" customWidth="1"/>
    <col min="23" max="23" width="11.42578125" style="78" customWidth="1"/>
    <col min="24" max="24" width="10.42578125" style="78" customWidth="1"/>
    <col min="25" max="25" width="11.5703125" style="78" bestFit="1" customWidth="1"/>
    <col min="26" max="26" width="13.140625" style="78" customWidth="1"/>
    <col min="27" max="27" width="12.28515625" style="78" customWidth="1"/>
    <col min="28" max="28" width="10.5703125" style="78" hidden="1" customWidth="1"/>
    <col min="29" max="29" width="13.140625" style="78" customWidth="1"/>
    <col min="30" max="16384" width="9.140625" style="78"/>
  </cols>
  <sheetData>
    <row r="1" spans="1:28" ht="21.75" customHeight="1" thickBot="1">
      <c r="A1" s="260" t="str">
        <f>"ATO Allowance Calculation using " &amp; CHOOSE(SalaryChoice,"&lt;= " &amp; TEXT(ATO_Lower,"$#,##0"),TEXT(ATO_Lower,"$#,##0") &amp; " ... " &amp; TEXT(ATO_Upper,"$#,##0"),"=&gt; "&amp;TEXT(ATO_Upper,"$#,##0"))</f>
        <v>ATO Allowance Calculation using &lt;= $108,810</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row>
    <row r="2" spans="1:28" ht="45.75" customHeight="1">
      <c r="A2" s="267" t="s">
        <v>0</v>
      </c>
      <c r="B2" s="269" t="s">
        <v>14</v>
      </c>
      <c r="C2" s="269" t="s">
        <v>1</v>
      </c>
      <c r="D2" s="271" t="s">
        <v>54</v>
      </c>
      <c r="E2" s="272"/>
      <c r="F2" s="273" t="s">
        <v>44</v>
      </c>
      <c r="G2" s="272"/>
      <c r="H2" s="265" t="s">
        <v>43</v>
      </c>
      <c r="I2" s="261" t="s">
        <v>44</v>
      </c>
      <c r="J2" s="261" t="s">
        <v>159</v>
      </c>
      <c r="K2" s="261" t="s">
        <v>161</v>
      </c>
      <c r="L2" s="261" t="s">
        <v>160</v>
      </c>
      <c r="M2" s="261" t="s">
        <v>53</v>
      </c>
      <c r="N2" s="263" t="s">
        <v>6</v>
      </c>
      <c r="O2" s="265" t="s">
        <v>58</v>
      </c>
      <c r="P2" s="261" t="s">
        <v>59</v>
      </c>
      <c r="Q2" s="261" t="s">
        <v>60</v>
      </c>
      <c r="R2" s="274" t="s">
        <v>154</v>
      </c>
      <c r="S2" s="261" t="s">
        <v>112</v>
      </c>
      <c r="T2" s="263" t="s">
        <v>113</v>
      </c>
      <c r="U2" s="265" t="str">
        <f>"Count of Aust Brekky Paid " &amp; TEXT(Brekky_Start+1/24/60/60,"hh:mm") &amp; "-" &amp;TEXT(Brekky_Stop,"hh:mm")</f>
        <v>Count of Aust Brekky Paid 06:00-08:00</v>
      </c>
      <c r="V2" s="261" t="str">
        <f>"Count of Aust Lunch Paid " &amp; TEXT(Lunch_Start+1/24/60/60,"hh:mm") &amp; "-" &amp;TEXT(Lunch_Stop,"hh:mm")</f>
        <v>Count of Aust Lunch Paid 12:00-14:00</v>
      </c>
      <c r="W2" s="261" t="str">
        <f>"Count of Aust Dinner Paid " &amp; TEXT(Dinner_Start+1/24/60/60,"hh:mm") &amp; "-" &amp;TEXT(Dinner_Stop,"hh:mm")</f>
        <v>Count of Aust Dinner Paid 18:00-22:00</v>
      </c>
      <c r="X2" s="261" t="s">
        <v>115</v>
      </c>
      <c r="Y2" s="261" t="s">
        <v>114</v>
      </c>
      <c r="Z2" s="278" t="s">
        <v>56</v>
      </c>
      <c r="AA2" s="276" t="s">
        <v>57</v>
      </c>
      <c r="AB2" s="276" t="s">
        <v>155</v>
      </c>
    </row>
    <row r="3" spans="1:28" ht="15.75" thickBot="1">
      <c r="A3" s="268"/>
      <c r="B3" s="270"/>
      <c r="C3" s="270"/>
      <c r="D3" s="164" t="s">
        <v>55</v>
      </c>
      <c r="E3" s="54" t="s">
        <v>0</v>
      </c>
      <c r="F3" s="53" t="s">
        <v>55</v>
      </c>
      <c r="G3" s="54" t="s">
        <v>0</v>
      </c>
      <c r="H3" s="266"/>
      <c r="I3" s="262"/>
      <c r="J3" s="262"/>
      <c r="K3" s="262"/>
      <c r="L3" s="262"/>
      <c r="M3" s="262"/>
      <c r="N3" s="264"/>
      <c r="O3" s="266"/>
      <c r="P3" s="262"/>
      <c r="Q3" s="262"/>
      <c r="R3" s="275"/>
      <c r="S3" s="262"/>
      <c r="T3" s="264"/>
      <c r="U3" s="266"/>
      <c r="V3" s="262"/>
      <c r="W3" s="262"/>
      <c r="X3" s="262"/>
      <c r="Y3" s="262"/>
      <c r="Z3" s="279"/>
      <c r="AA3" s="277"/>
      <c r="AB3" s="277"/>
    </row>
    <row r="4" spans="1:28" ht="15.75" hidden="1" thickBot="1">
      <c r="A4" s="174"/>
      <c r="B4" s="175"/>
      <c r="C4" s="175"/>
      <c r="D4" s="165"/>
      <c r="E4" s="124"/>
      <c r="F4" s="123"/>
      <c r="G4" s="124"/>
      <c r="H4" s="125"/>
      <c r="I4" s="126"/>
      <c r="J4" s="122"/>
      <c r="K4" s="122"/>
      <c r="L4" s="122"/>
      <c r="M4" s="122"/>
      <c r="N4" s="122"/>
      <c r="O4" s="121">
        <v>4</v>
      </c>
      <c r="P4" s="120">
        <v>5</v>
      </c>
      <c r="Q4" s="120">
        <v>6</v>
      </c>
      <c r="R4" s="176"/>
      <c r="S4" s="120">
        <v>6</v>
      </c>
      <c r="T4" s="127">
        <v>8</v>
      </c>
      <c r="U4" s="119"/>
      <c r="V4" s="120"/>
      <c r="W4" s="120"/>
      <c r="X4" s="120"/>
      <c r="Y4" s="120"/>
      <c r="Z4" s="122"/>
      <c r="AA4" s="128"/>
    </row>
    <row r="5" spans="1:28" ht="15" customHeight="1">
      <c r="A5" s="118">
        <f>StartDate</f>
        <v>41456</v>
      </c>
      <c r="B5" s="177"/>
      <c r="C5" s="178"/>
      <c r="D5" s="166"/>
      <c r="E5" s="20">
        <v>40725</v>
      </c>
      <c r="F5" s="19"/>
      <c r="G5" s="20"/>
      <c r="H5" s="21" t="str">
        <f t="shared" ref="H5:H68" si="0">IF(AND(E5&gt;0,D5&lt;&gt;""),E5+D5,"")</f>
        <v/>
      </c>
      <c r="I5" s="22" t="str">
        <f t="shared" ref="I5:I68" si="1">IF(AND(G5&gt;0,F5&lt;&gt;""),G5+F5,"")</f>
        <v/>
      </c>
      <c r="J5" s="130"/>
      <c r="K5" s="161"/>
      <c r="L5" s="131">
        <f t="shared" ref="L5:L68" si="2">IF(AND($J5&gt;0,K5&gt;0),"Error",IF(K5&gt;0,K5,IF(AND($C5&lt;&gt;"",$J5&gt;0),$J5/VLOOKUP($A5,V_Exch_Rates,HLOOKUP($C5,StationsCurrency,3,FALSE),FALSE),0)))</f>
        <v>0</v>
      </c>
      <c r="M5" s="23" t="str">
        <f>IF(OR(B5="",C5="",H5="",I5="",I5&lt;=H5),"","Ok")</f>
        <v/>
      </c>
      <c r="N5" s="55">
        <f t="shared" ref="N5" si="3">IF(M5="Ok",INT(I5)-INT(H5)+1,0)</f>
        <v>0</v>
      </c>
      <c r="O5" s="56">
        <f t="shared" ref="O5:Q24" si="4">IF(ISNA(VLOOKUP($C5,OZ_TD_Stations,1,FALSE)),0,VLOOKUP($C5,OZ_StnAllow,O$4,FALSE))</f>
        <v>0</v>
      </c>
      <c r="P5" s="57">
        <f t="shared" si="4"/>
        <v>0</v>
      </c>
      <c r="Q5" s="57">
        <f t="shared" si="4"/>
        <v>0</v>
      </c>
      <c r="R5" s="181" t="str">
        <f t="shared" ref="R5:R68" si="5">IF(ISNA(VLOOKUP($C5,OS_TD_Stations,1,FALSE)),"",VLOOKUP($C5,OS_TD_Stations,2,FALSE))</f>
        <v/>
      </c>
      <c r="S5" s="57">
        <f t="shared" ref="S5:S68" si="6">IF($R5="",0,VLOOKUP($R5,OS_StnAllow,6,FALSE))</f>
        <v>0</v>
      </c>
      <c r="T5" s="58">
        <f t="shared" ref="T5:T68" si="7">IF(ISNA(VLOOKUP($C5,OZ_TD_Stations,1,FALSE)),IF($R5&lt;&gt;"",VLOOKUP($R5,OS_StnAllow,7,FALSE),0),VLOOKUP($C5,OZ_StnAllow,T$4,FALSE))</f>
        <v>0</v>
      </c>
      <c r="U5" s="59">
        <f>IF(AND($M5,$O5&gt;0),IF(ISNA(VLOOKUP(C5,Oz_Stations,1,FALSE)),0,(ROUND($I5-$H5,0)+1-IF(MOD($H5,1)*24&gt;MOD(Brekky_Stop,1)*24,1,0)-IF(MOD(Brekky_Start,1)*24&gt;MOD($I5,1)*24,1,0))),0)</f>
        <v>0</v>
      </c>
      <c r="V5" s="60" t="b">
        <f>IF(AND($M5,$P5&gt;0),IF(ISNA(VLOOKUP(C5,Oz_Stations,1,FALSE)),0,(ROUND($I5-$H5,0)+1-IF(MOD($H5,1)*24&gt;MOD(Lunch_Stop,1)*24,1,0)-IF(MOD(Lunch_Start,1)*24&gt;MOD($I5,1)*24,1,0))))</f>
        <v>0</v>
      </c>
      <c r="W5" s="60">
        <f>IF(AND($M5,$Q5&gt;0),IF(ISNA(VLOOKUP(C5,Oz_Stations,1,FALSE)),0,(ROUND($I5-$H5,0)+1-IF(MOD($H5,1)*24&gt;MOD(Dinner_Stop,1)*24,1,0)-IF(MOD(Dinner_Start,1)*24&gt;MOD($I5,1)*24,1,0))),0)</f>
        <v>0</v>
      </c>
      <c r="X5" s="57">
        <f t="shared" ref="X5" si="8">IF($M5="Ok",O5*U5+P5*V5+Q5*W5+S5*N5,0)</f>
        <v>0</v>
      </c>
      <c r="Y5" s="57">
        <f t="shared" ref="Y5" si="9">IF($M5="Ok",N5*T5,0)</f>
        <v>0</v>
      </c>
      <c r="Z5" s="184">
        <f t="shared" ref="Z5" si="10">IF($M5="Ok",X5+Y5,0)</f>
        <v>0</v>
      </c>
      <c r="AA5" s="190">
        <f>Z5+IF(ISNUMBER(AA3),AA3,0)</f>
        <v>0</v>
      </c>
      <c r="AB5" s="226">
        <f>Z5-L5</f>
        <v>0</v>
      </c>
    </row>
    <row r="6" spans="1:28" ht="15" customHeight="1">
      <c r="A6" s="170">
        <f>A5+1</f>
        <v>41457</v>
      </c>
      <c r="B6" s="168"/>
      <c r="C6" s="169"/>
      <c r="D6" s="167"/>
      <c r="E6" s="13">
        <f t="shared" ref="E6:E69" si="11">A6</f>
        <v>41457</v>
      </c>
      <c r="F6" s="12"/>
      <c r="G6" s="17"/>
      <c r="H6" s="16" t="str">
        <f t="shared" si="0"/>
        <v/>
      </c>
      <c r="I6" s="11" t="str">
        <f t="shared" si="1"/>
        <v/>
      </c>
      <c r="J6" s="10"/>
      <c r="K6" s="162"/>
      <c r="L6" s="67">
        <f t="shared" si="2"/>
        <v>0</v>
      </c>
      <c r="M6" s="9" t="str">
        <f t="shared" ref="M6:M69" si="12">IF(OR(B6="",C6="",H6="",I6="",I6&lt;=H6),"","Ok")</f>
        <v/>
      </c>
      <c r="N6" s="61">
        <f>IF(M6="Ok",INT(I6)-INT(H6)+1,0)</f>
        <v>0</v>
      </c>
      <c r="O6" s="62">
        <f t="shared" si="4"/>
        <v>0</v>
      </c>
      <c r="P6" s="63">
        <f t="shared" si="4"/>
        <v>0</v>
      </c>
      <c r="Q6" s="63">
        <f t="shared" si="4"/>
        <v>0</v>
      </c>
      <c r="R6" s="182" t="str">
        <f t="shared" si="5"/>
        <v/>
      </c>
      <c r="S6" s="63">
        <f t="shared" si="6"/>
        <v>0</v>
      </c>
      <c r="T6" s="64">
        <f t="shared" si="7"/>
        <v>0</v>
      </c>
      <c r="U6" s="65">
        <f>IF(AND($M6,$O6&gt;0),IF(ISNA(VLOOKUP(C6,Oz_Stations,1,FALSE)),0,(ROUND($I6-$H6,0)+1-IF(MOD($H6,1)*24&gt;MOD(Brekky_Stop,1)*24,1,0)-IF(MOD(Brekky_Start,1)*24&gt;MOD($I6,1)*24,1,0))),0)</f>
        <v>0</v>
      </c>
      <c r="V6" s="66" t="b">
        <f>IF(AND($M6,$P6&gt;0),IF(ISNA(VLOOKUP(C6,Oz_Stations,1,FALSE)),0,(ROUND($I6-$H6,0)+1-IF(MOD($H6,1)*24&gt;MOD(Lunch_Stop,1)*24,1,0)-IF(MOD(Lunch_Start,1)*24&gt;MOD($I6,1)*24,1,0))))</f>
        <v>0</v>
      </c>
      <c r="W6" s="66">
        <f>IF(AND($M6,$Q6&gt;0),IF(ISNA(VLOOKUP(C6,Oz_Stations,1,FALSE)),0,(ROUND($I6-$H6,0)+1-IF(MOD($H6,1)*24&gt;MOD(Dinner_Stop,1)*24,1,0)-IF(MOD(Dinner_Start,1)*24&gt;MOD($I6,1)*24,1,0))),0)</f>
        <v>0</v>
      </c>
      <c r="X6" s="63">
        <f>IF($M6="Ok",O6*U6+P6*V6+Q6*W6+S6*N6,0)</f>
        <v>0</v>
      </c>
      <c r="Y6" s="63">
        <f>IF($M6="Ok",N6*T6,0)</f>
        <v>0</v>
      </c>
      <c r="Z6" s="185">
        <f>IF($M6="Ok",X6+Y6,0)</f>
        <v>0</v>
      </c>
      <c r="AA6" s="191">
        <f t="shared" ref="AA6" si="13">Z6+IF(ISNUMBER(AA5),AA5,0)</f>
        <v>0</v>
      </c>
      <c r="AB6" s="227">
        <f t="shared" ref="AB6:AB69" si="14">Z6-L6</f>
        <v>0</v>
      </c>
    </row>
    <row r="7" spans="1:28" ht="15" customHeight="1">
      <c r="A7" s="170">
        <f t="shared" ref="A7:A70" si="15">A6+1</f>
        <v>41458</v>
      </c>
      <c r="B7" s="168"/>
      <c r="C7" s="169"/>
      <c r="D7" s="167"/>
      <c r="E7" s="13">
        <f t="shared" si="11"/>
        <v>41458</v>
      </c>
      <c r="F7" s="12"/>
      <c r="G7" s="17"/>
      <c r="H7" s="16" t="str">
        <f t="shared" si="0"/>
        <v/>
      </c>
      <c r="I7" s="11" t="str">
        <f t="shared" si="1"/>
        <v/>
      </c>
      <c r="J7" s="10"/>
      <c r="K7" s="162"/>
      <c r="L7" s="67">
        <f t="shared" si="2"/>
        <v>0</v>
      </c>
      <c r="M7" s="9" t="str">
        <f t="shared" si="12"/>
        <v/>
      </c>
      <c r="N7" s="61">
        <f t="shared" ref="N7:N70" si="16">IF(M7="Ok",INT(I7)-INT(H7)+1,0)</f>
        <v>0</v>
      </c>
      <c r="O7" s="62">
        <f t="shared" si="4"/>
        <v>0</v>
      </c>
      <c r="P7" s="63">
        <f t="shared" si="4"/>
        <v>0</v>
      </c>
      <c r="Q7" s="63">
        <f t="shared" si="4"/>
        <v>0</v>
      </c>
      <c r="R7" s="182" t="str">
        <f t="shared" si="5"/>
        <v/>
      </c>
      <c r="S7" s="63">
        <f t="shared" si="6"/>
        <v>0</v>
      </c>
      <c r="T7" s="64">
        <f t="shared" si="7"/>
        <v>0</v>
      </c>
      <c r="U7" s="65">
        <f>IF(AND($M7,$O7&gt;0),IF(ISNA(VLOOKUP(C7,Oz_Stations,1,FALSE)),0,(ROUND($I7-$H7,0)+1-IF(MOD($H7,1)*24&gt;MOD(Brekky_Stop,1)*24,1,0)-IF(MOD(Brekky_Start,1)*24&gt;MOD($I7,1)*24,1,0))),0)</f>
        <v>0</v>
      </c>
      <c r="V7" s="66" t="b">
        <f>IF(AND($M7,$P7&gt;0),IF(ISNA(VLOOKUP(C7,Oz_Stations,1,FALSE)),0,(ROUND($I7-$H7,0)+1-IF(MOD($H7,1)*24&gt;MOD(Lunch_Stop,1)*24,1,0)-IF(MOD(Lunch_Start,1)*24&gt;MOD($I7,1)*24,1,0))))</f>
        <v>0</v>
      </c>
      <c r="W7" s="66">
        <f>IF(AND($M7,$Q7&gt;0),IF(ISNA(VLOOKUP(C7,Oz_Stations,1,FALSE)),0,(ROUND($I7-$H7,0)+1-IF(MOD($H7,1)*24&gt;MOD(Dinner_Stop,1)*24,1,0)-IF(MOD(Dinner_Start,1)*24&gt;MOD($I7,1)*24,1,0))),0)</f>
        <v>0</v>
      </c>
      <c r="X7" s="63">
        <f t="shared" ref="X7:X70" si="17">IF($M7="Ok",O7*U7+P7*V7+Q7*W7+S7*N7,0)</f>
        <v>0</v>
      </c>
      <c r="Y7" s="63">
        <f t="shared" ref="Y7:Y70" si="18">IF($M7="Ok",N7*T7,0)</f>
        <v>0</v>
      </c>
      <c r="Z7" s="185">
        <f t="shared" ref="Z7:Z70" si="19">IF($M7="Ok",X7+Y7,0)</f>
        <v>0</v>
      </c>
      <c r="AA7" s="191">
        <f t="shared" ref="AA7:AA70" si="20">Z7+IF(ISNUMBER(AA6),AA6,0)</f>
        <v>0</v>
      </c>
      <c r="AB7" s="227">
        <f t="shared" si="14"/>
        <v>0</v>
      </c>
    </row>
    <row r="8" spans="1:28" ht="15" customHeight="1">
      <c r="A8" s="170">
        <f t="shared" si="15"/>
        <v>41459</v>
      </c>
      <c r="B8" s="168"/>
      <c r="C8" s="169"/>
      <c r="D8" s="167"/>
      <c r="E8" s="13">
        <f t="shared" si="11"/>
        <v>41459</v>
      </c>
      <c r="F8" s="12"/>
      <c r="G8" s="17"/>
      <c r="H8" s="16" t="str">
        <f t="shared" si="0"/>
        <v/>
      </c>
      <c r="I8" s="11" t="str">
        <f t="shared" si="1"/>
        <v/>
      </c>
      <c r="J8" s="10"/>
      <c r="K8" s="162"/>
      <c r="L8" s="67">
        <f t="shared" si="2"/>
        <v>0</v>
      </c>
      <c r="M8" s="9" t="str">
        <f t="shared" si="12"/>
        <v/>
      </c>
      <c r="N8" s="61">
        <f t="shared" si="16"/>
        <v>0</v>
      </c>
      <c r="O8" s="62">
        <f t="shared" si="4"/>
        <v>0</v>
      </c>
      <c r="P8" s="63">
        <f t="shared" si="4"/>
        <v>0</v>
      </c>
      <c r="Q8" s="63">
        <f t="shared" si="4"/>
        <v>0</v>
      </c>
      <c r="R8" s="182" t="str">
        <f t="shared" si="5"/>
        <v/>
      </c>
      <c r="S8" s="63">
        <f t="shared" si="6"/>
        <v>0</v>
      </c>
      <c r="T8" s="64">
        <f t="shared" si="7"/>
        <v>0</v>
      </c>
      <c r="U8" s="65">
        <f>IF(AND($M8,$O8&gt;0),IF(ISNA(VLOOKUP(C8,Oz_Stations,1,FALSE)),0,(ROUND($I8-$H8,0)+1-IF(MOD($H8,1)*24&gt;MOD(Brekky_Stop,1)*24,1,0)-IF(MOD(Brekky_Start,1)*24&gt;MOD($I8,1)*24,1,0))),0)</f>
        <v>0</v>
      </c>
      <c r="V8" s="66" t="b">
        <f>IF(AND($M8,$P8&gt;0),IF(ISNA(VLOOKUP(C8,Oz_Stations,1,FALSE)),0,(ROUND($I8-$H8,0)+1-IF(MOD($H8,1)*24&gt;MOD(Lunch_Stop,1)*24,1,0)-IF(MOD(Lunch_Start,1)*24&gt;MOD($I8,1)*24,1,0))))</f>
        <v>0</v>
      </c>
      <c r="W8" s="66">
        <f>IF(AND($M8,$Q8&gt;0),IF(ISNA(VLOOKUP(C8,Oz_Stations,1,FALSE)),0,(ROUND($I8-$H8,0)+1-IF(MOD($H8,1)*24&gt;MOD(Dinner_Stop,1)*24,1,0)-IF(MOD(Dinner_Start,1)*24&gt;MOD($I8,1)*24,1,0))),0)</f>
        <v>0</v>
      </c>
      <c r="X8" s="63">
        <f t="shared" si="17"/>
        <v>0</v>
      </c>
      <c r="Y8" s="63">
        <f t="shared" si="18"/>
        <v>0</v>
      </c>
      <c r="Z8" s="185">
        <f t="shared" si="19"/>
        <v>0</v>
      </c>
      <c r="AA8" s="191">
        <f t="shared" si="20"/>
        <v>0</v>
      </c>
      <c r="AB8" s="227">
        <f t="shared" si="14"/>
        <v>0</v>
      </c>
    </row>
    <row r="9" spans="1:28" ht="15" customHeight="1">
      <c r="A9" s="170">
        <f t="shared" si="15"/>
        <v>41460</v>
      </c>
      <c r="B9" s="168"/>
      <c r="C9" s="169"/>
      <c r="D9" s="167"/>
      <c r="E9" s="13">
        <f t="shared" si="11"/>
        <v>41460</v>
      </c>
      <c r="F9" s="12"/>
      <c r="G9" s="17"/>
      <c r="H9" s="16" t="str">
        <f t="shared" si="0"/>
        <v/>
      </c>
      <c r="I9" s="11" t="str">
        <f t="shared" si="1"/>
        <v/>
      </c>
      <c r="J9" s="10"/>
      <c r="K9" s="162"/>
      <c r="L9" s="67">
        <f t="shared" si="2"/>
        <v>0</v>
      </c>
      <c r="M9" s="9" t="str">
        <f t="shared" si="12"/>
        <v/>
      </c>
      <c r="N9" s="61">
        <f t="shared" si="16"/>
        <v>0</v>
      </c>
      <c r="O9" s="62">
        <f t="shared" si="4"/>
        <v>0</v>
      </c>
      <c r="P9" s="63">
        <f t="shared" si="4"/>
        <v>0</v>
      </c>
      <c r="Q9" s="63">
        <f t="shared" si="4"/>
        <v>0</v>
      </c>
      <c r="R9" s="182" t="str">
        <f t="shared" si="5"/>
        <v/>
      </c>
      <c r="S9" s="63">
        <f t="shared" si="6"/>
        <v>0</v>
      </c>
      <c r="T9" s="64">
        <f t="shared" si="7"/>
        <v>0</v>
      </c>
      <c r="U9" s="65">
        <f>IF(AND($M9,$O9&gt;0),IF(ISNA(VLOOKUP(C9,Oz_Stations,1,FALSE)),0,(ROUND($I9-$H9,0)+1-IF(MOD($H9,1)*24&gt;MOD(Brekky_Stop,1)*24,1,0)-IF(MOD(Brekky_Start,1)*24&gt;MOD($I9,1)*24,1,0))),0)</f>
        <v>0</v>
      </c>
      <c r="V9" s="66" t="b">
        <f>IF(AND($M9,$P9&gt;0),IF(ISNA(VLOOKUP(C9,Oz_Stations,1,FALSE)),0,(ROUND($I9-$H9,0)+1-IF(MOD($H9,1)*24&gt;MOD(Lunch_Stop,1)*24,1,0)-IF(MOD(Lunch_Start,1)*24&gt;MOD($I9,1)*24,1,0))))</f>
        <v>0</v>
      </c>
      <c r="W9" s="66">
        <f>IF(AND($M9,$Q9&gt;0),IF(ISNA(VLOOKUP(C9,Oz_Stations,1,FALSE)),0,(ROUND($I9-$H9,0)+1-IF(MOD($H9,1)*24&gt;MOD(Dinner_Stop,1)*24,1,0)-IF(MOD(Dinner_Start,1)*24&gt;MOD($I9,1)*24,1,0))),0)</f>
        <v>0</v>
      </c>
      <c r="X9" s="63">
        <f t="shared" si="17"/>
        <v>0</v>
      </c>
      <c r="Y9" s="63">
        <f t="shared" si="18"/>
        <v>0</v>
      </c>
      <c r="Z9" s="185">
        <f t="shared" si="19"/>
        <v>0</v>
      </c>
      <c r="AA9" s="191">
        <f t="shared" si="20"/>
        <v>0</v>
      </c>
      <c r="AB9" s="227">
        <f t="shared" si="14"/>
        <v>0</v>
      </c>
    </row>
    <row r="10" spans="1:28" ht="15" customHeight="1">
      <c r="A10" s="170">
        <f t="shared" si="15"/>
        <v>41461</v>
      </c>
      <c r="B10" s="168"/>
      <c r="C10" s="169"/>
      <c r="D10" s="167"/>
      <c r="E10" s="13">
        <f t="shared" si="11"/>
        <v>41461</v>
      </c>
      <c r="F10" s="12"/>
      <c r="G10" s="17"/>
      <c r="H10" s="16" t="str">
        <f t="shared" si="0"/>
        <v/>
      </c>
      <c r="I10" s="11" t="str">
        <f t="shared" si="1"/>
        <v/>
      </c>
      <c r="J10" s="10"/>
      <c r="K10" s="162"/>
      <c r="L10" s="67">
        <f t="shared" si="2"/>
        <v>0</v>
      </c>
      <c r="M10" s="9" t="str">
        <f t="shared" si="12"/>
        <v/>
      </c>
      <c r="N10" s="61">
        <f t="shared" si="16"/>
        <v>0</v>
      </c>
      <c r="O10" s="62">
        <f t="shared" si="4"/>
        <v>0</v>
      </c>
      <c r="P10" s="63">
        <f t="shared" si="4"/>
        <v>0</v>
      </c>
      <c r="Q10" s="63">
        <f t="shared" si="4"/>
        <v>0</v>
      </c>
      <c r="R10" s="182" t="str">
        <f t="shared" si="5"/>
        <v/>
      </c>
      <c r="S10" s="63">
        <f t="shared" si="6"/>
        <v>0</v>
      </c>
      <c r="T10" s="64">
        <f t="shared" si="7"/>
        <v>0</v>
      </c>
      <c r="U10" s="65">
        <f>IF(AND($M10,$O10&gt;0),IF(ISNA(VLOOKUP(C10,Oz_Stations,1,FALSE)),0,(ROUND($I10-$H10,0)+1-IF(MOD($H10,1)*24&gt;MOD(Brekky_Stop,1)*24,1,0)-IF(MOD(Brekky_Start,1)*24&gt;MOD($I10,1)*24,1,0))),0)</f>
        <v>0</v>
      </c>
      <c r="V10" s="66" t="b">
        <f>IF(AND($M10,$P10&gt;0),IF(ISNA(VLOOKUP(C10,Oz_Stations,1,FALSE)),0,(ROUND($I10-$H10,0)+1-IF(MOD($H10,1)*24&gt;MOD(Lunch_Stop,1)*24,1,0)-IF(MOD(Lunch_Start,1)*24&gt;MOD($I10,1)*24,1,0))))</f>
        <v>0</v>
      </c>
      <c r="W10" s="66">
        <f>IF(AND($M10,$Q10&gt;0),IF(ISNA(VLOOKUP(C10,Oz_Stations,1,FALSE)),0,(ROUND($I10-$H10,0)+1-IF(MOD($H10,1)*24&gt;MOD(Dinner_Stop,1)*24,1,0)-IF(MOD(Dinner_Start,1)*24&gt;MOD($I10,1)*24,1,0))),0)</f>
        <v>0</v>
      </c>
      <c r="X10" s="63">
        <f t="shared" si="17"/>
        <v>0</v>
      </c>
      <c r="Y10" s="63">
        <f t="shared" si="18"/>
        <v>0</v>
      </c>
      <c r="Z10" s="185">
        <f t="shared" si="19"/>
        <v>0</v>
      </c>
      <c r="AA10" s="191">
        <f t="shared" si="20"/>
        <v>0</v>
      </c>
      <c r="AB10" s="227">
        <f t="shared" si="14"/>
        <v>0</v>
      </c>
    </row>
    <row r="11" spans="1:28" ht="15" customHeight="1">
      <c r="A11" s="170">
        <f t="shared" si="15"/>
        <v>41462</v>
      </c>
      <c r="B11" s="168"/>
      <c r="C11" s="169"/>
      <c r="D11" s="167"/>
      <c r="E11" s="13">
        <f t="shared" si="11"/>
        <v>41462</v>
      </c>
      <c r="F11" s="12"/>
      <c r="G11" s="17"/>
      <c r="H11" s="16" t="str">
        <f t="shared" si="0"/>
        <v/>
      </c>
      <c r="I11" s="11" t="str">
        <f t="shared" si="1"/>
        <v/>
      </c>
      <c r="J11" s="10"/>
      <c r="K11" s="162"/>
      <c r="L11" s="67">
        <f t="shared" si="2"/>
        <v>0</v>
      </c>
      <c r="M11" s="9" t="str">
        <f t="shared" si="12"/>
        <v/>
      </c>
      <c r="N11" s="61">
        <f t="shared" si="16"/>
        <v>0</v>
      </c>
      <c r="O11" s="62">
        <f t="shared" si="4"/>
        <v>0</v>
      </c>
      <c r="P11" s="63">
        <f t="shared" si="4"/>
        <v>0</v>
      </c>
      <c r="Q11" s="63">
        <f t="shared" si="4"/>
        <v>0</v>
      </c>
      <c r="R11" s="182" t="str">
        <f t="shared" si="5"/>
        <v/>
      </c>
      <c r="S11" s="63">
        <f t="shared" si="6"/>
        <v>0</v>
      </c>
      <c r="T11" s="64">
        <f t="shared" si="7"/>
        <v>0</v>
      </c>
      <c r="U11" s="65">
        <f>IF(AND($M11,$O11&gt;0),IF(ISNA(VLOOKUP(C11,Oz_Stations,1,FALSE)),0,(ROUND($I11-$H11,0)+1-IF(MOD($H11,1)*24&gt;MOD(Brekky_Stop,1)*24,1,0)-IF(MOD(Brekky_Start,1)*24&gt;MOD($I11,1)*24,1,0))),0)</f>
        <v>0</v>
      </c>
      <c r="V11" s="66" t="b">
        <f>IF(AND($M11,$P11&gt;0),IF(ISNA(VLOOKUP(C11,Oz_Stations,1,FALSE)),0,(ROUND($I11-$H11,0)+1-IF(MOD($H11,1)*24&gt;MOD(Lunch_Stop,1)*24,1,0)-IF(MOD(Lunch_Start,1)*24&gt;MOD($I11,1)*24,1,0))))</f>
        <v>0</v>
      </c>
      <c r="W11" s="66">
        <f>IF(AND($M11,$Q11&gt;0),IF(ISNA(VLOOKUP(C11,Oz_Stations,1,FALSE)),0,(ROUND($I11-$H11,0)+1-IF(MOD($H11,1)*24&gt;MOD(Dinner_Stop,1)*24,1,0)-IF(MOD(Dinner_Start,1)*24&gt;MOD($I11,1)*24,1,0))),0)</f>
        <v>0</v>
      </c>
      <c r="X11" s="63">
        <f t="shared" si="17"/>
        <v>0</v>
      </c>
      <c r="Y11" s="63">
        <f t="shared" si="18"/>
        <v>0</v>
      </c>
      <c r="Z11" s="185">
        <f t="shared" si="19"/>
        <v>0</v>
      </c>
      <c r="AA11" s="191">
        <f t="shared" si="20"/>
        <v>0</v>
      </c>
      <c r="AB11" s="227">
        <f t="shared" si="14"/>
        <v>0</v>
      </c>
    </row>
    <row r="12" spans="1:28" ht="15" customHeight="1">
      <c r="A12" s="170">
        <f t="shared" si="15"/>
        <v>41463</v>
      </c>
      <c r="B12" s="168"/>
      <c r="C12" s="169"/>
      <c r="D12" s="167"/>
      <c r="E12" s="13">
        <f t="shared" si="11"/>
        <v>41463</v>
      </c>
      <c r="F12" s="12"/>
      <c r="G12" s="17"/>
      <c r="H12" s="16" t="str">
        <f t="shared" si="0"/>
        <v/>
      </c>
      <c r="I12" s="11" t="str">
        <f t="shared" si="1"/>
        <v/>
      </c>
      <c r="J12" s="10"/>
      <c r="K12" s="162"/>
      <c r="L12" s="67">
        <f t="shared" si="2"/>
        <v>0</v>
      </c>
      <c r="M12" s="9" t="str">
        <f t="shared" si="12"/>
        <v/>
      </c>
      <c r="N12" s="61">
        <f t="shared" si="16"/>
        <v>0</v>
      </c>
      <c r="O12" s="62">
        <f t="shared" si="4"/>
        <v>0</v>
      </c>
      <c r="P12" s="63">
        <f t="shared" si="4"/>
        <v>0</v>
      </c>
      <c r="Q12" s="63">
        <f t="shared" si="4"/>
        <v>0</v>
      </c>
      <c r="R12" s="182" t="str">
        <f t="shared" si="5"/>
        <v/>
      </c>
      <c r="S12" s="63">
        <f t="shared" si="6"/>
        <v>0</v>
      </c>
      <c r="T12" s="64">
        <f t="shared" si="7"/>
        <v>0</v>
      </c>
      <c r="U12" s="65">
        <f>IF(AND($M12,$O12&gt;0),IF(ISNA(VLOOKUP(C12,Oz_Stations,1,FALSE)),0,(ROUND($I12-$H12,0)+1-IF(MOD($H12,1)*24&gt;MOD(Brekky_Stop,1)*24,1,0)-IF(MOD(Brekky_Start,1)*24&gt;MOD($I12,1)*24,1,0))),0)</f>
        <v>0</v>
      </c>
      <c r="V12" s="66" t="b">
        <f>IF(AND($M12,$P12&gt;0),IF(ISNA(VLOOKUP(C12,Oz_Stations,1,FALSE)),0,(ROUND($I12-$H12,0)+1-IF(MOD($H12,1)*24&gt;MOD(Lunch_Stop,1)*24,1,0)-IF(MOD(Lunch_Start,1)*24&gt;MOD($I12,1)*24,1,0))))</f>
        <v>0</v>
      </c>
      <c r="W12" s="66">
        <f>IF(AND($M12,$Q12&gt;0),IF(ISNA(VLOOKUP(C12,Oz_Stations,1,FALSE)),0,(ROUND($I12-$H12,0)+1-IF(MOD($H12,1)*24&gt;MOD(Dinner_Stop,1)*24,1,0)-IF(MOD(Dinner_Start,1)*24&gt;MOD($I12,1)*24,1,0))),0)</f>
        <v>0</v>
      </c>
      <c r="X12" s="63">
        <f t="shared" si="17"/>
        <v>0</v>
      </c>
      <c r="Y12" s="63">
        <f t="shared" si="18"/>
        <v>0</v>
      </c>
      <c r="Z12" s="185">
        <f t="shared" si="19"/>
        <v>0</v>
      </c>
      <c r="AA12" s="191">
        <f t="shared" si="20"/>
        <v>0</v>
      </c>
      <c r="AB12" s="227">
        <f t="shared" si="14"/>
        <v>0</v>
      </c>
    </row>
    <row r="13" spans="1:28" ht="15" customHeight="1">
      <c r="A13" s="170">
        <f t="shared" si="15"/>
        <v>41464</v>
      </c>
      <c r="B13" s="168"/>
      <c r="C13" s="169"/>
      <c r="D13" s="167"/>
      <c r="E13" s="13">
        <f t="shared" si="11"/>
        <v>41464</v>
      </c>
      <c r="F13" s="12"/>
      <c r="G13" s="17"/>
      <c r="H13" s="16" t="str">
        <f t="shared" si="0"/>
        <v/>
      </c>
      <c r="I13" s="11" t="str">
        <f t="shared" si="1"/>
        <v/>
      </c>
      <c r="J13" s="10"/>
      <c r="K13" s="162"/>
      <c r="L13" s="67">
        <f t="shared" si="2"/>
        <v>0</v>
      </c>
      <c r="M13" s="9" t="str">
        <f t="shared" si="12"/>
        <v/>
      </c>
      <c r="N13" s="61">
        <f t="shared" si="16"/>
        <v>0</v>
      </c>
      <c r="O13" s="62">
        <f t="shared" si="4"/>
        <v>0</v>
      </c>
      <c r="P13" s="63">
        <f t="shared" si="4"/>
        <v>0</v>
      </c>
      <c r="Q13" s="63">
        <f t="shared" si="4"/>
        <v>0</v>
      </c>
      <c r="R13" s="182" t="str">
        <f t="shared" si="5"/>
        <v/>
      </c>
      <c r="S13" s="63">
        <f t="shared" si="6"/>
        <v>0</v>
      </c>
      <c r="T13" s="64">
        <f t="shared" si="7"/>
        <v>0</v>
      </c>
      <c r="U13" s="65">
        <f>IF(AND($M13,$O13&gt;0),IF(ISNA(VLOOKUP(C13,Oz_Stations,1,FALSE)),0,(ROUND($I13-$H13,0)+1-IF(MOD($H13,1)*24&gt;MOD(Brekky_Stop,1)*24,1,0)-IF(MOD(Brekky_Start,1)*24&gt;MOD($I13,1)*24,1,0))),0)</f>
        <v>0</v>
      </c>
      <c r="V13" s="66" t="b">
        <f>IF(AND($M13,$P13&gt;0),IF(ISNA(VLOOKUP(C13,Oz_Stations,1,FALSE)),0,(ROUND($I13-$H13,0)+1-IF(MOD($H13,1)*24&gt;MOD(Lunch_Stop,1)*24,1,0)-IF(MOD(Lunch_Start,1)*24&gt;MOD($I13,1)*24,1,0))))</f>
        <v>0</v>
      </c>
      <c r="W13" s="66">
        <f>IF(AND($M13,$Q13&gt;0),IF(ISNA(VLOOKUP(C13,Oz_Stations,1,FALSE)),0,(ROUND($I13-$H13,0)+1-IF(MOD($H13,1)*24&gt;MOD(Dinner_Stop,1)*24,1,0)-IF(MOD(Dinner_Start,1)*24&gt;MOD($I13,1)*24,1,0))),0)</f>
        <v>0</v>
      </c>
      <c r="X13" s="63">
        <f t="shared" si="17"/>
        <v>0</v>
      </c>
      <c r="Y13" s="63">
        <f t="shared" si="18"/>
        <v>0</v>
      </c>
      <c r="Z13" s="185">
        <f t="shared" si="19"/>
        <v>0</v>
      </c>
      <c r="AA13" s="191">
        <f t="shared" si="20"/>
        <v>0</v>
      </c>
      <c r="AB13" s="227">
        <f t="shared" si="14"/>
        <v>0</v>
      </c>
    </row>
    <row r="14" spans="1:28" ht="15" customHeight="1">
      <c r="A14" s="170">
        <f t="shared" si="15"/>
        <v>41465</v>
      </c>
      <c r="B14" s="168"/>
      <c r="C14" s="169"/>
      <c r="D14" s="167"/>
      <c r="E14" s="13">
        <f t="shared" si="11"/>
        <v>41465</v>
      </c>
      <c r="F14" s="12"/>
      <c r="G14" s="17"/>
      <c r="H14" s="16" t="str">
        <f t="shared" si="0"/>
        <v/>
      </c>
      <c r="I14" s="11" t="str">
        <f t="shared" si="1"/>
        <v/>
      </c>
      <c r="J14" s="10"/>
      <c r="K14" s="162"/>
      <c r="L14" s="67">
        <f t="shared" si="2"/>
        <v>0</v>
      </c>
      <c r="M14" s="9" t="str">
        <f t="shared" si="12"/>
        <v/>
      </c>
      <c r="N14" s="61">
        <f t="shared" si="16"/>
        <v>0</v>
      </c>
      <c r="O14" s="62">
        <f t="shared" si="4"/>
        <v>0</v>
      </c>
      <c r="P14" s="63">
        <f t="shared" si="4"/>
        <v>0</v>
      </c>
      <c r="Q14" s="63">
        <f t="shared" si="4"/>
        <v>0</v>
      </c>
      <c r="R14" s="182" t="str">
        <f t="shared" si="5"/>
        <v/>
      </c>
      <c r="S14" s="63">
        <f t="shared" si="6"/>
        <v>0</v>
      </c>
      <c r="T14" s="64">
        <f t="shared" si="7"/>
        <v>0</v>
      </c>
      <c r="U14" s="65">
        <f>IF(AND($M14,$O14&gt;0),IF(ISNA(VLOOKUP(C14,Oz_Stations,1,FALSE)),0,(ROUND($I14-$H14,0)+1-IF(MOD($H14,1)*24&gt;MOD(Brekky_Stop,1)*24,1,0)-IF(MOD(Brekky_Start,1)*24&gt;MOD($I14,1)*24,1,0))),0)</f>
        <v>0</v>
      </c>
      <c r="V14" s="66" t="b">
        <f>IF(AND($M14,$P14&gt;0),IF(ISNA(VLOOKUP(C14,Oz_Stations,1,FALSE)),0,(ROUND($I14-$H14,0)+1-IF(MOD($H14,1)*24&gt;MOD(Lunch_Stop,1)*24,1,0)-IF(MOD(Lunch_Start,1)*24&gt;MOD($I14,1)*24,1,0))))</f>
        <v>0</v>
      </c>
      <c r="W14" s="66">
        <f>IF(AND($M14,$Q14&gt;0),IF(ISNA(VLOOKUP(C14,Oz_Stations,1,FALSE)),0,(ROUND($I14-$H14,0)+1-IF(MOD($H14,1)*24&gt;MOD(Dinner_Stop,1)*24,1,0)-IF(MOD(Dinner_Start,1)*24&gt;MOD($I14,1)*24,1,0))),0)</f>
        <v>0</v>
      </c>
      <c r="X14" s="63">
        <f t="shared" si="17"/>
        <v>0</v>
      </c>
      <c r="Y14" s="63">
        <f t="shared" si="18"/>
        <v>0</v>
      </c>
      <c r="Z14" s="185">
        <f t="shared" si="19"/>
        <v>0</v>
      </c>
      <c r="AA14" s="191">
        <f t="shared" si="20"/>
        <v>0</v>
      </c>
      <c r="AB14" s="227">
        <f t="shared" si="14"/>
        <v>0</v>
      </c>
    </row>
    <row r="15" spans="1:28" ht="15" customHeight="1">
      <c r="A15" s="170">
        <f t="shared" si="15"/>
        <v>41466</v>
      </c>
      <c r="B15" s="168"/>
      <c r="C15" s="169"/>
      <c r="D15" s="167"/>
      <c r="E15" s="13">
        <f t="shared" si="11"/>
        <v>41466</v>
      </c>
      <c r="F15" s="12"/>
      <c r="G15" s="17"/>
      <c r="H15" s="16" t="str">
        <f t="shared" si="0"/>
        <v/>
      </c>
      <c r="I15" s="11" t="str">
        <f t="shared" si="1"/>
        <v/>
      </c>
      <c r="J15" s="10"/>
      <c r="K15" s="162"/>
      <c r="L15" s="67">
        <f t="shared" si="2"/>
        <v>0</v>
      </c>
      <c r="M15" s="9" t="str">
        <f t="shared" si="12"/>
        <v/>
      </c>
      <c r="N15" s="61">
        <f t="shared" si="16"/>
        <v>0</v>
      </c>
      <c r="O15" s="62">
        <f t="shared" si="4"/>
        <v>0</v>
      </c>
      <c r="P15" s="63">
        <f t="shared" si="4"/>
        <v>0</v>
      </c>
      <c r="Q15" s="63">
        <f t="shared" si="4"/>
        <v>0</v>
      </c>
      <c r="R15" s="182" t="str">
        <f t="shared" si="5"/>
        <v/>
      </c>
      <c r="S15" s="63">
        <f t="shared" si="6"/>
        <v>0</v>
      </c>
      <c r="T15" s="64">
        <f t="shared" si="7"/>
        <v>0</v>
      </c>
      <c r="U15" s="65">
        <f>IF(AND($M15,$O15&gt;0),IF(ISNA(VLOOKUP(C15,Oz_Stations,1,FALSE)),0,(ROUND($I15-$H15,0)+1-IF(MOD($H15,1)*24&gt;MOD(Brekky_Stop,1)*24,1,0)-IF(MOD(Brekky_Start,1)*24&gt;MOD($I15,1)*24,1,0))),0)</f>
        <v>0</v>
      </c>
      <c r="V15" s="66" t="b">
        <f>IF(AND($M15,$P15&gt;0),IF(ISNA(VLOOKUP(C15,Oz_Stations,1,FALSE)),0,(ROUND($I15-$H15,0)+1-IF(MOD($H15,1)*24&gt;MOD(Lunch_Stop,1)*24,1,0)-IF(MOD(Lunch_Start,1)*24&gt;MOD($I15,1)*24,1,0))))</f>
        <v>0</v>
      </c>
      <c r="W15" s="66">
        <f>IF(AND($M15,$Q15&gt;0),IF(ISNA(VLOOKUP(C15,Oz_Stations,1,FALSE)),0,(ROUND($I15-$H15,0)+1-IF(MOD($H15,1)*24&gt;MOD(Dinner_Stop,1)*24,1,0)-IF(MOD(Dinner_Start,1)*24&gt;MOD($I15,1)*24,1,0))),0)</f>
        <v>0</v>
      </c>
      <c r="X15" s="63">
        <f t="shared" si="17"/>
        <v>0</v>
      </c>
      <c r="Y15" s="63">
        <f t="shared" si="18"/>
        <v>0</v>
      </c>
      <c r="Z15" s="185">
        <f t="shared" si="19"/>
        <v>0</v>
      </c>
      <c r="AA15" s="191">
        <f t="shared" si="20"/>
        <v>0</v>
      </c>
      <c r="AB15" s="227">
        <f t="shared" si="14"/>
        <v>0</v>
      </c>
    </row>
    <row r="16" spans="1:28" ht="15" customHeight="1">
      <c r="A16" s="170">
        <f t="shared" si="15"/>
        <v>41467</v>
      </c>
      <c r="B16" s="168"/>
      <c r="C16" s="169"/>
      <c r="D16" s="167"/>
      <c r="E16" s="13">
        <f t="shared" si="11"/>
        <v>41467</v>
      </c>
      <c r="F16" s="12"/>
      <c r="G16" s="17"/>
      <c r="H16" s="16" t="str">
        <f t="shared" si="0"/>
        <v/>
      </c>
      <c r="I16" s="11" t="str">
        <f t="shared" si="1"/>
        <v/>
      </c>
      <c r="J16" s="10"/>
      <c r="K16" s="162"/>
      <c r="L16" s="67">
        <f t="shared" si="2"/>
        <v>0</v>
      </c>
      <c r="M16" s="9" t="str">
        <f t="shared" si="12"/>
        <v/>
      </c>
      <c r="N16" s="61">
        <f t="shared" si="16"/>
        <v>0</v>
      </c>
      <c r="O16" s="62">
        <f t="shared" si="4"/>
        <v>0</v>
      </c>
      <c r="P16" s="63">
        <f t="shared" si="4"/>
        <v>0</v>
      </c>
      <c r="Q16" s="63">
        <f t="shared" si="4"/>
        <v>0</v>
      </c>
      <c r="R16" s="182" t="str">
        <f t="shared" si="5"/>
        <v/>
      </c>
      <c r="S16" s="63">
        <f t="shared" si="6"/>
        <v>0</v>
      </c>
      <c r="T16" s="64">
        <f t="shared" si="7"/>
        <v>0</v>
      </c>
      <c r="U16" s="65">
        <f>IF(AND($M16,$O16&gt;0),IF(ISNA(VLOOKUP(C16,Oz_Stations,1,FALSE)),0,(ROUND($I16-$H16,0)+1-IF(MOD($H16,1)*24&gt;MOD(Brekky_Stop,1)*24,1,0)-IF(MOD(Brekky_Start,1)*24&gt;MOD($I16,1)*24,1,0))),0)</f>
        <v>0</v>
      </c>
      <c r="V16" s="66" t="b">
        <f>IF(AND($M16,$P16&gt;0),IF(ISNA(VLOOKUP(C16,Oz_Stations,1,FALSE)),0,(ROUND($I16-$H16,0)+1-IF(MOD($H16,1)*24&gt;MOD(Lunch_Stop,1)*24,1,0)-IF(MOD(Lunch_Start,1)*24&gt;MOD($I16,1)*24,1,0))))</f>
        <v>0</v>
      </c>
      <c r="W16" s="66">
        <f>IF(AND($M16,$Q16&gt;0),IF(ISNA(VLOOKUP(C16,Oz_Stations,1,FALSE)),0,(ROUND($I16-$H16,0)+1-IF(MOD($H16,1)*24&gt;MOD(Dinner_Stop,1)*24,1,0)-IF(MOD(Dinner_Start,1)*24&gt;MOD($I16,1)*24,1,0))),0)</f>
        <v>0</v>
      </c>
      <c r="X16" s="63">
        <f t="shared" si="17"/>
        <v>0</v>
      </c>
      <c r="Y16" s="63">
        <f t="shared" si="18"/>
        <v>0</v>
      </c>
      <c r="Z16" s="185">
        <f t="shared" si="19"/>
        <v>0</v>
      </c>
      <c r="AA16" s="191">
        <f t="shared" si="20"/>
        <v>0</v>
      </c>
      <c r="AB16" s="227">
        <f t="shared" si="14"/>
        <v>0</v>
      </c>
    </row>
    <row r="17" spans="1:28" ht="15" customHeight="1">
      <c r="A17" s="170">
        <f t="shared" si="15"/>
        <v>41468</v>
      </c>
      <c r="B17" s="168"/>
      <c r="C17" s="169"/>
      <c r="D17" s="167"/>
      <c r="E17" s="13">
        <f t="shared" si="11"/>
        <v>41468</v>
      </c>
      <c r="F17" s="12"/>
      <c r="G17" s="17"/>
      <c r="H17" s="16" t="str">
        <f t="shared" si="0"/>
        <v/>
      </c>
      <c r="I17" s="11" t="str">
        <f t="shared" si="1"/>
        <v/>
      </c>
      <c r="J17" s="10"/>
      <c r="K17" s="162"/>
      <c r="L17" s="67">
        <f t="shared" si="2"/>
        <v>0</v>
      </c>
      <c r="M17" s="9" t="str">
        <f t="shared" si="12"/>
        <v/>
      </c>
      <c r="N17" s="61">
        <f t="shared" si="16"/>
        <v>0</v>
      </c>
      <c r="O17" s="62">
        <f t="shared" si="4"/>
        <v>0</v>
      </c>
      <c r="P17" s="63">
        <f t="shared" si="4"/>
        <v>0</v>
      </c>
      <c r="Q17" s="63">
        <f t="shared" si="4"/>
        <v>0</v>
      </c>
      <c r="R17" s="182" t="str">
        <f t="shared" si="5"/>
        <v/>
      </c>
      <c r="S17" s="63">
        <f t="shared" si="6"/>
        <v>0</v>
      </c>
      <c r="T17" s="64">
        <f t="shared" si="7"/>
        <v>0</v>
      </c>
      <c r="U17" s="65">
        <f>IF(AND($M17,$O17&gt;0),IF(ISNA(VLOOKUP(C17,Oz_Stations,1,FALSE)),0,(ROUND($I17-$H17,0)+1-IF(MOD($H17,1)*24&gt;MOD(Brekky_Stop,1)*24,1,0)-IF(MOD(Brekky_Start,1)*24&gt;MOD($I17,1)*24,1,0))),0)</f>
        <v>0</v>
      </c>
      <c r="V17" s="66" t="b">
        <f>IF(AND($M17,$P17&gt;0),IF(ISNA(VLOOKUP(C17,Oz_Stations,1,FALSE)),0,(ROUND($I17-$H17,0)+1-IF(MOD($H17,1)*24&gt;MOD(Lunch_Stop,1)*24,1,0)-IF(MOD(Lunch_Start,1)*24&gt;MOD($I17,1)*24,1,0))))</f>
        <v>0</v>
      </c>
      <c r="W17" s="66">
        <f>IF(AND($M17,$Q17&gt;0),IF(ISNA(VLOOKUP(C17,Oz_Stations,1,FALSE)),0,(ROUND($I17-$H17,0)+1-IF(MOD($H17,1)*24&gt;MOD(Dinner_Stop,1)*24,1,0)-IF(MOD(Dinner_Start,1)*24&gt;MOD($I17,1)*24,1,0))),0)</f>
        <v>0</v>
      </c>
      <c r="X17" s="63">
        <f t="shared" si="17"/>
        <v>0</v>
      </c>
      <c r="Y17" s="63">
        <f t="shared" si="18"/>
        <v>0</v>
      </c>
      <c r="Z17" s="185">
        <f t="shared" si="19"/>
        <v>0</v>
      </c>
      <c r="AA17" s="191">
        <f t="shared" si="20"/>
        <v>0</v>
      </c>
      <c r="AB17" s="227">
        <f t="shared" si="14"/>
        <v>0</v>
      </c>
    </row>
    <row r="18" spans="1:28" ht="15" customHeight="1">
      <c r="A18" s="170">
        <f t="shared" si="15"/>
        <v>41469</v>
      </c>
      <c r="B18" s="168"/>
      <c r="C18" s="169"/>
      <c r="D18" s="167"/>
      <c r="E18" s="13">
        <f t="shared" si="11"/>
        <v>41469</v>
      </c>
      <c r="F18" s="12"/>
      <c r="G18" s="17"/>
      <c r="H18" s="16" t="str">
        <f t="shared" si="0"/>
        <v/>
      </c>
      <c r="I18" s="11" t="str">
        <f t="shared" si="1"/>
        <v/>
      </c>
      <c r="J18" s="10"/>
      <c r="K18" s="162"/>
      <c r="L18" s="67">
        <f t="shared" si="2"/>
        <v>0</v>
      </c>
      <c r="M18" s="9" t="str">
        <f t="shared" si="12"/>
        <v/>
      </c>
      <c r="N18" s="61">
        <f t="shared" si="16"/>
        <v>0</v>
      </c>
      <c r="O18" s="62">
        <f t="shared" si="4"/>
        <v>0</v>
      </c>
      <c r="P18" s="63">
        <f t="shared" si="4"/>
        <v>0</v>
      </c>
      <c r="Q18" s="63">
        <f t="shared" si="4"/>
        <v>0</v>
      </c>
      <c r="R18" s="182" t="str">
        <f t="shared" si="5"/>
        <v/>
      </c>
      <c r="S18" s="63">
        <f t="shared" si="6"/>
        <v>0</v>
      </c>
      <c r="T18" s="64">
        <f t="shared" si="7"/>
        <v>0</v>
      </c>
      <c r="U18" s="65">
        <f>IF(AND($M18,$O18&gt;0),IF(ISNA(VLOOKUP(C18,Oz_Stations,1,FALSE)),0,(ROUND($I18-$H18,0)+1-IF(MOD($H18,1)*24&gt;MOD(Brekky_Stop,1)*24,1,0)-IF(MOD(Brekky_Start,1)*24&gt;MOD($I18,1)*24,1,0))),0)</f>
        <v>0</v>
      </c>
      <c r="V18" s="66" t="b">
        <f>IF(AND($M18,$P18&gt;0),IF(ISNA(VLOOKUP(C18,Oz_Stations,1,FALSE)),0,(ROUND($I18-$H18,0)+1-IF(MOD($H18,1)*24&gt;MOD(Lunch_Stop,1)*24,1,0)-IF(MOD(Lunch_Start,1)*24&gt;MOD($I18,1)*24,1,0))))</f>
        <v>0</v>
      </c>
      <c r="W18" s="66">
        <f>IF(AND($M18,$Q18&gt;0),IF(ISNA(VLOOKUP(C18,Oz_Stations,1,FALSE)),0,(ROUND($I18-$H18,0)+1-IF(MOD($H18,1)*24&gt;MOD(Dinner_Stop,1)*24,1,0)-IF(MOD(Dinner_Start,1)*24&gt;MOD($I18,1)*24,1,0))),0)</f>
        <v>0</v>
      </c>
      <c r="X18" s="63">
        <f t="shared" si="17"/>
        <v>0</v>
      </c>
      <c r="Y18" s="63">
        <f t="shared" si="18"/>
        <v>0</v>
      </c>
      <c r="Z18" s="185">
        <f t="shared" si="19"/>
        <v>0</v>
      </c>
      <c r="AA18" s="191">
        <f t="shared" si="20"/>
        <v>0</v>
      </c>
      <c r="AB18" s="227">
        <f t="shared" si="14"/>
        <v>0</v>
      </c>
    </row>
    <row r="19" spans="1:28" ht="15" customHeight="1">
      <c r="A19" s="170">
        <f t="shared" si="15"/>
        <v>41470</v>
      </c>
      <c r="B19" s="168"/>
      <c r="C19" s="169"/>
      <c r="D19" s="167"/>
      <c r="E19" s="13">
        <f t="shared" si="11"/>
        <v>41470</v>
      </c>
      <c r="F19" s="12"/>
      <c r="G19" s="17"/>
      <c r="H19" s="16" t="str">
        <f t="shared" si="0"/>
        <v/>
      </c>
      <c r="I19" s="11" t="str">
        <f t="shared" si="1"/>
        <v/>
      </c>
      <c r="J19" s="10"/>
      <c r="K19" s="162"/>
      <c r="L19" s="67">
        <f t="shared" si="2"/>
        <v>0</v>
      </c>
      <c r="M19" s="9" t="str">
        <f t="shared" si="12"/>
        <v/>
      </c>
      <c r="N19" s="61">
        <f t="shared" si="16"/>
        <v>0</v>
      </c>
      <c r="O19" s="62">
        <f t="shared" si="4"/>
        <v>0</v>
      </c>
      <c r="P19" s="63">
        <f t="shared" si="4"/>
        <v>0</v>
      </c>
      <c r="Q19" s="63">
        <f t="shared" si="4"/>
        <v>0</v>
      </c>
      <c r="R19" s="182" t="str">
        <f t="shared" si="5"/>
        <v/>
      </c>
      <c r="S19" s="63">
        <f t="shared" si="6"/>
        <v>0</v>
      </c>
      <c r="T19" s="64">
        <f t="shared" si="7"/>
        <v>0</v>
      </c>
      <c r="U19" s="65">
        <f>IF(AND($M19,$O19&gt;0),IF(ISNA(VLOOKUP(C19,Oz_Stations,1,FALSE)),0,(ROUND($I19-$H19,0)+1-IF(MOD($H19,1)*24&gt;MOD(Brekky_Stop,1)*24,1,0)-IF(MOD(Brekky_Start,1)*24&gt;MOD($I19,1)*24,1,0))),0)</f>
        <v>0</v>
      </c>
      <c r="V19" s="66" t="b">
        <f>IF(AND($M19,$P19&gt;0),IF(ISNA(VLOOKUP(C19,Oz_Stations,1,FALSE)),0,(ROUND($I19-$H19,0)+1-IF(MOD($H19,1)*24&gt;MOD(Lunch_Stop,1)*24,1,0)-IF(MOD(Lunch_Start,1)*24&gt;MOD($I19,1)*24,1,0))))</f>
        <v>0</v>
      </c>
      <c r="W19" s="66">
        <f>IF(AND($M19,$Q19&gt;0),IF(ISNA(VLOOKUP(C19,Oz_Stations,1,FALSE)),0,(ROUND($I19-$H19,0)+1-IF(MOD($H19,1)*24&gt;MOD(Dinner_Stop,1)*24,1,0)-IF(MOD(Dinner_Start,1)*24&gt;MOD($I19,1)*24,1,0))),0)</f>
        <v>0</v>
      </c>
      <c r="X19" s="63">
        <f t="shared" si="17"/>
        <v>0</v>
      </c>
      <c r="Y19" s="63">
        <f t="shared" si="18"/>
        <v>0</v>
      </c>
      <c r="Z19" s="185">
        <f t="shared" si="19"/>
        <v>0</v>
      </c>
      <c r="AA19" s="191">
        <f t="shared" si="20"/>
        <v>0</v>
      </c>
      <c r="AB19" s="227">
        <f t="shared" si="14"/>
        <v>0</v>
      </c>
    </row>
    <row r="20" spans="1:28" ht="15" customHeight="1">
      <c r="A20" s="170">
        <f t="shared" si="15"/>
        <v>41471</v>
      </c>
      <c r="B20" s="168"/>
      <c r="C20" s="169"/>
      <c r="D20" s="167"/>
      <c r="E20" s="13">
        <f t="shared" si="11"/>
        <v>41471</v>
      </c>
      <c r="F20" s="12"/>
      <c r="G20" s="17"/>
      <c r="H20" s="16" t="str">
        <f t="shared" si="0"/>
        <v/>
      </c>
      <c r="I20" s="11" t="str">
        <f t="shared" si="1"/>
        <v/>
      </c>
      <c r="J20" s="10"/>
      <c r="K20" s="162"/>
      <c r="L20" s="67">
        <f t="shared" si="2"/>
        <v>0</v>
      </c>
      <c r="M20" s="9" t="str">
        <f t="shared" si="12"/>
        <v/>
      </c>
      <c r="N20" s="61">
        <f t="shared" si="16"/>
        <v>0</v>
      </c>
      <c r="O20" s="62">
        <f t="shared" si="4"/>
        <v>0</v>
      </c>
      <c r="P20" s="63">
        <f t="shared" si="4"/>
        <v>0</v>
      </c>
      <c r="Q20" s="63">
        <f t="shared" si="4"/>
        <v>0</v>
      </c>
      <c r="R20" s="182" t="str">
        <f t="shared" si="5"/>
        <v/>
      </c>
      <c r="S20" s="63">
        <f t="shared" si="6"/>
        <v>0</v>
      </c>
      <c r="T20" s="64">
        <f t="shared" si="7"/>
        <v>0</v>
      </c>
      <c r="U20" s="65">
        <f>IF(AND($M20,$O20&gt;0),IF(ISNA(VLOOKUP(C20,Oz_Stations,1,FALSE)),0,(ROUND($I20-$H20,0)+1-IF(MOD($H20,1)*24&gt;MOD(Brekky_Stop,1)*24,1,0)-IF(MOD(Brekky_Start,1)*24&gt;MOD($I20,1)*24,1,0))),0)</f>
        <v>0</v>
      </c>
      <c r="V20" s="66" t="b">
        <f>IF(AND($M20,$P20&gt;0),IF(ISNA(VLOOKUP(C20,Oz_Stations,1,FALSE)),0,(ROUND($I20-$H20,0)+1-IF(MOD($H20,1)*24&gt;MOD(Lunch_Stop,1)*24,1,0)-IF(MOD(Lunch_Start,1)*24&gt;MOD($I20,1)*24,1,0))))</f>
        <v>0</v>
      </c>
      <c r="W20" s="66">
        <f>IF(AND($M20,$Q20&gt;0),IF(ISNA(VLOOKUP(C20,Oz_Stations,1,FALSE)),0,(ROUND($I20-$H20,0)+1-IF(MOD($H20,1)*24&gt;MOD(Dinner_Stop,1)*24,1,0)-IF(MOD(Dinner_Start,1)*24&gt;MOD($I20,1)*24,1,0))),0)</f>
        <v>0</v>
      </c>
      <c r="X20" s="63">
        <f t="shared" si="17"/>
        <v>0</v>
      </c>
      <c r="Y20" s="63">
        <f t="shared" si="18"/>
        <v>0</v>
      </c>
      <c r="Z20" s="185">
        <f t="shared" si="19"/>
        <v>0</v>
      </c>
      <c r="AA20" s="191">
        <f t="shared" si="20"/>
        <v>0</v>
      </c>
      <c r="AB20" s="227">
        <f t="shared" si="14"/>
        <v>0</v>
      </c>
    </row>
    <row r="21" spans="1:28" ht="15" customHeight="1">
      <c r="A21" s="170">
        <f t="shared" si="15"/>
        <v>41472</v>
      </c>
      <c r="B21" s="168"/>
      <c r="C21" s="169"/>
      <c r="D21" s="167"/>
      <c r="E21" s="13">
        <f t="shared" si="11"/>
        <v>41472</v>
      </c>
      <c r="F21" s="12"/>
      <c r="G21" s="17"/>
      <c r="H21" s="16" t="str">
        <f t="shared" si="0"/>
        <v/>
      </c>
      <c r="I21" s="11" t="str">
        <f t="shared" si="1"/>
        <v/>
      </c>
      <c r="J21" s="10"/>
      <c r="K21" s="162"/>
      <c r="L21" s="67">
        <f t="shared" si="2"/>
        <v>0</v>
      </c>
      <c r="M21" s="9" t="str">
        <f t="shared" si="12"/>
        <v/>
      </c>
      <c r="N21" s="61">
        <f t="shared" si="16"/>
        <v>0</v>
      </c>
      <c r="O21" s="62">
        <f t="shared" si="4"/>
        <v>0</v>
      </c>
      <c r="P21" s="63">
        <f t="shared" si="4"/>
        <v>0</v>
      </c>
      <c r="Q21" s="63">
        <f t="shared" si="4"/>
        <v>0</v>
      </c>
      <c r="R21" s="182" t="str">
        <f t="shared" si="5"/>
        <v/>
      </c>
      <c r="S21" s="63">
        <f t="shared" si="6"/>
        <v>0</v>
      </c>
      <c r="T21" s="64">
        <f t="shared" si="7"/>
        <v>0</v>
      </c>
      <c r="U21" s="65">
        <f>IF(AND($M21,$O21&gt;0),IF(ISNA(VLOOKUP(C21,Oz_Stations,1,FALSE)),0,(ROUND($I21-$H21,0)+1-IF(MOD($H21,1)*24&gt;MOD(Brekky_Stop,1)*24,1,0)-IF(MOD(Brekky_Start,1)*24&gt;MOD($I21,1)*24,1,0))),0)</f>
        <v>0</v>
      </c>
      <c r="V21" s="66" t="b">
        <f>IF(AND($M21,$P21&gt;0),IF(ISNA(VLOOKUP(C21,Oz_Stations,1,FALSE)),0,(ROUND($I21-$H21,0)+1-IF(MOD($H21,1)*24&gt;MOD(Lunch_Stop,1)*24,1,0)-IF(MOD(Lunch_Start,1)*24&gt;MOD($I21,1)*24,1,0))))</f>
        <v>0</v>
      </c>
      <c r="W21" s="66">
        <f>IF(AND($M21,$Q21&gt;0),IF(ISNA(VLOOKUP(C21,Oz_Stations,1,FALSE)),0,(ROUND($I21-$H21,0)+1-IF(MOD($H21,1)*24&gt;MOD(Dinner_Stop,1)*24,1,0)-IF(MOD(Dinner_Start,1)*24&gt;MOD($I21,1)*24,1,0))),0)</f>
        <v>0</v>
      </c>
      <c r="X21" s="63">
        <f t="shared" si="17"/>
        <v>0</v>
      </c>
      <c r="Y21" s="63">
        <f t="shared" si="18"/>
        <v>0</v>
      </c>
      <c r="Z21" s="185">
        <f t="shared" si="19"/>
        <v>0</v>
      </c>
      <c r="AA21" s="191">
        <f t="shared" si="20"/>
        <v>0</v>
      </c>
      <c r="AB21" s="227">
        <f t="shared" si="14"/>
        <v>0</v>
      </c>
    </row>
    <row r="22" spans="1:28" ht="15" customHeight="1">
      <c r="A22" s="170">
        <f t="shared" si="15"/>
        <v>41473</v>
      </c>
      <c r="B22" s="168"/>
      <c r="C22" s="169"/>
      <c r="D22" s="167"/>
      <c r="E22" s="13">
        <f t="shared" si="11"/>
        <v>41473</v>
      </c>
      <c r="F22" s="12"/>
      <c r="G22" s="17"/>
      <c r="H22" s="16" t="str">
        <f t="shared" si="0"/>
        <v/>
      </c>
      <c r="I22" s="11" t="str">
        <f t="shared" si="1"/>
        <v/>
      </c>
      <c r="J22" s="10"/>
      <c r="K22" s="162"/>
      <c r="L22" s="67">
        <f t="shared" si="2"/>
        <v>0</v>
      </c>
      <c r="M22" s="9" t="str">
        <f t="shared" si="12"/>
        <v/>
      </c>
      <c r="N22" s="61">
        <f t="shared" si="16"/>
        <v>0</v>
      </c>
      <c r="O22" s="62">
        <f t="shared" si="4"/>
        <v>0</v>
      </c>
      <c r="P22" s="63">
        <f t="shared" si="4"/>
        <v>0</v>
      </c>
      <c r="Q22" s="63">
        <f t="shared" si="4"/>
        <v>0</v>
      </c>
      <c r="R22" s="182" t="str">
        <f t="shared" si="5"/>
        <v/>
      </c>
      <c r="S22" s="63">
        <f t="shared" si="6"/>
        <v>0</v>
      </c>
      <c r="T22" s="64">
        <f t="shared" si="7"/>
        <v>0</v>
      </c>
      <c r="U22" s="65">
        <f>IF(AND($M22,$O22&gt;0),IF(ISNA(VLOOKUP(C22,Oz_Stations,1,FALSE)),0,(ROUND($I22-$H22,0)+1-IF(MOD($H22,1)*24&gt;MOD(Brekky_Stop,1)*24,1,0)-IF(MOD(Brekky_Start,1)*24&gt;MOD($I22,1)*24,1,0))),0)</f>
        <v>0</v>
      </c>
      <c r="V22" s="66" t="b">
        <f>IF(AND($M22,$P22&gt;0),IF(ISNA(VLOOKUP(C22,Oz_Stations,1,FALSE)),0,(ROUND($I22-$H22,0)+1-IF(MOD($H22,1)*24&gt;MOD(Lunch_Stop,1)*24,1,0)-IF(MOD(Lunch_Start,1)*24&gt;MOD($I22,1)*24,1,0))))</f>
        <v>0</v>
      </c>
      <c r="W22" s="66">
        <f>IF(AND($M22,$Q22&gt;0),IF(ISNA(VLOOKUP(C22,Oz_Stations,1,FALSE)),0,(ROUND($I22-$H22,0)+1-IF(MOD($H22,1)*24&gt;MOD(Dinner_Stop,1)*24,1,0)-IF(MOD(Dinner_Start,1)*24&gt;MOD($I22,1)*24,1,0))),0)</f>
        <v>0</v>
      </c>
      <c r="X22" s="63">
        <f t="shared" si="17"/>
        <v>0</v>
      </c>
      <c r="Y22" s="63">
        <f t="shared" si="18"/>
        <v>0</v>
      </c>
      <c r="Z22" s="185">
        <f t="shared" si="19"/>
        <v>0</v>
      </c>
      <c r="AA22" s="191">
        <f t="shared" si="20"/>
        <v>0</v>
      </c>
      <c r="AB22" s="227">
        <f t="shared" si="14"/>
        <v>0</v>
      </c>
    </row>
    <row r="23" spans="1:28" ht="15" customHeight="1">
      <c r="A23" s="170">
        <f t="shared" si="15"/>
        <v>41474</v>
      </c>
      <c r="B23" s="168"/>
      <c r="C23" s="169"/>
      <c r="D23" s="167"/>
      <c r="E23" s="13">
        <f t="shared" si="11"/>
        <v>41474</v>
      </c>
      <c r="F23" s="12"/>
      <c r="G23" s="17"/>
      <c r="H23" s="16" t="str">
        <f t="shared" si="0"/>
        <v/>
      </c>
      <c r="I23" s="11" t="str">
        <f t="shared" si="1"/>
        <v/>
      </c>
      <c r="J23" s="10"/>
      <c r="K23" s="162"/>
      <c r="L23" s="67">
        <f t="shared" si="2"/>
        <v>0</v>
      </c>
      <c r="M23" s="9" t="str">
        <f t="shared" si="12"/>
        <v/>
      </c>
      <c r="N23" s="61">
        <f t="shared" si="16"/>
        <v>0</v>
      </c>
      <c r="O23" s="62">
        <f t="shared" si="4"/>
        <v>0</v>
      </c>
      <c r="P23" s="63">
        <f t="shared" si="4"/>
        <v>0</v>
      </c>
      <c r="Q23" s="63">
        <f t="shared" si="4"/>
        <v>0</v>
      </c>
      <c r="R23" s="182" t="str">
        <f t="shared" si="5"/>
        <v/>
      </c>
      <c r="S23" s="63">
        <f t="shared" si="6"/>
        <v>0</v>
      </c>
      <c r="T23" s="64">
        <f t="shared" si="7"/>
        <v>0</v>
      </c>
      <c r="U23" s="65">
        <f>IF(AND($M23,$O23&gt;0),IF(ISNA(VLOOKUP(C23,Oz_Stations,1,FALSE)),0,(ROUND($I23-$H23,0)+1-IF(MOD($H23,1)*24&gt;MOD(Brekky_Stop,1)*24,1,0)-IF(MOD(Brekky_Start,1)*24&gt;MOD($I23,1)*24,1,0))),0)</f>
        <v>0</v>
      </c>
      <c r="V23" s="66" t="b">
        <f>IF(AND($M23,$P23&gt;0),IF(ISNA(VLOOKUP(C23,Oz_Stations,1,FALSE)),0,(ROUND($I23-$H23,0)+1-IF(MOD($H23,1)*24&gt;MOD(Lunch_Stop,1)*24,1,0)-IF(MOD(Lunch_Start,1)*24&gt;MOD($I23,1)*24,1,0))))</f>
        <v>0</v>
      </c>
      <c r="W23" s="66">
        <f>IF(AND($M23,$Q23&gt;0),IF(ISNA(VLOOKUP(C23,Oz_Stations,1,FALSE)),0,(ROUND($I23-$H23,0)+1-IF(MOD($H23,1)*24&gt;MOD(Dinner_Stop,1)*24,1,0)-IF(MOD(Dinner_Start,1)*24&gt;MOD($I23,1)*24,1,0))),0)</f>
        <v>0</v>
      </c>
      <c r="X23" s="63">
        <f t="shared" si="17"/>
        <v>0</v>
      </c>
      <c r="Y23" s="63">
        <f t="shared" si="18"/>
        <v>0</v>
      </c>
      <c r="Z23" s="185">
        <f t="shared" si="19"/>
        <v>0</v>
      </c>
      <c r="AA23" s="191">
        <f t="shared" si="20"/>
        <v>0</v>
      </c>
      <c r="AB23" s="227">
        <f t="shared" si="14"/>
        <v>0</v>
      </c>
    </row>
    <row r="24" spans="1:28" ht="15" customHeight="1">
      <c r="A24" s="170">
        <f t="shared" si="15"/>
        <v>41475</v>
      </c>
      <c r="B24" s="168"/>
      <c r="C24" s="169"/>
      <c r="D24" s="167"/>
      <c r="E24" s="13">
        <f t="shared" si="11"/>
        <v>41475</v>
      </c>
      <c r="F24" s="12"/>
      <c r="G24" s="17"/>
      <c r="H24" s="16" t="str">
        <f t="shared" si="0"/>
        <v/>
      </c>
      <c r="I24" s="11" t="str">
        <f t="shared" si="1"/>
        <v/>
      </c>
      <c r="J24" s="10"/>
      <c r="K24" s="162"/>
      <c r="L24" s="67">
        <f t="shared" si="2"/>
        <v>0</v>
      </c>
      <c r="M24" s="9" t="str">
        <f t="shared" si="12"/>
        <v/>
      </c>
      <c r="N24" s="61">
        <f t="shared" si="16"/>
        <v>0</v>
      </c>
      <c r="O24" s="62">
        <f t="shared" si="4"/>
        <v>0</v>
      </c>
      <c r="P24" s="63">
        <f t="shared" si="4"/>
        <v>0</v>
      </c>
      <c r="Q24" s="63">
        <f t="shared" si="4"/>
        <v>0</v>
      </c>
      <c r="R24" s="182" t="str">
        <f t="shared" si="5"/>
        <v/>
      </c>
      <c r="S24" s="63">
        <f t="shared" si="6"/>
        <v>0</v>
      </c>
      <c r="T24" s="64">
        <f t="shared" si="7"/>
        <v>0</v>
      </c>
      <c r="U24" s="65">
        <f>IF(AND($M24,$O24&gt;0),IF(ISNA(VLOOKUP(C24,Oz_Stations,1,FALSE)),0,(ROUND($I24-$H24,0)+1-IF(MOD($H24,1)*24&gt;MOD(Brekky_Stop,1)*24,1,0)-IF(MOD(Brekky_Start,1)*24&gt;MOD($I24,1)*24,1,0))),0)</f>
        <v>0</v>
      </c>
      <c r="V24" s="66" t="b">
        <f>IF(AND($M24,$P24&gt;0),IF(ISNA(VLOOKUP(C24,Oz_Stations,1,FALSE)),0,(ROUND($I24-$H24,0)+1-IF(MOD($H24,1)*24&gt;MOD(Lunch_Stop,1)*24,1,0)-IF(MOD(Lunch_Start,1)*24&gt;MOD($I24,1)*24,1,0))))</f>
        <v>0</v>
      </c>
      <c r="W24" s="66">
        <f>IF(AND($M24,$Q24&gt;0),IF(ISNA(VLOOKUP(C24,Oz_Stations,1,FALSE)),0,(ROUND($I24-$H24,0)+1-IF(MOD($H24,1)*24&gt;MOD(Dinner_Stop,1)*24,1,0)-IF(MOD(Dinner_Start,1)*24&gt;MOD($I24,1)*24,1,0))),0)</f>
        <v>0</v>
      </c>
      <c r="X24" s="63">
        <f t="shared" si="17"/>
        <v>0</v>
      </c>
      <c r="Y24" s="63">
        <f t="shared" si="18"/>
        <v>0</v>
      </c>
      <c r="Z24" s="185">
        <f t="shared" si="19"/>
        <v>0</v>
      </c>
      <c r="AA24" s="191">
        <f t="shared" si="20"/>
        <v>0</v>
      </c>
      <c r="AB24" s="227">
        <f t="shared" si="14"/>
        <v>0</v>
      </c>
    </row>
    <row r="25" spans="1:28" ht="15" customHeight="1">
      <c r="A25" s="170">
        <f t="shared" si="15"/>
        <v>41476</v>
      </c>
      <c r="B25" s="168"/>
      <c r="C25" s="169"/>
      <c r="D25" s="167"/>
      <c r="E25" s="13">
        <f t="shared" si="11"/>
        <v>41476</v>
      </c>
      <c r="F25" s="12"/>
      <c r="G25" s="17"/>
      <c r="H25" s="16" t="str">
        <f t="shared" si="0"/>
        <v/>
      </c>
      <c r="I25" s="11" t="str">
        <f t="shared" si="1"/>
        <v/>
      </c>
      <c r="J25" s="10"/>
      <c r="K25" s="162"/>
      <c r="L25" s="67">
        <f t="shared" si="2"/>
        <v>0</v>
      </c>
      <c r="M25" s="9" t="str">
        <f t="shared" si="12"/>
        <v/>
      </c>
      <c r="N25" s="61">
        <f t="shared" si="16"/>
        <v>0</v>
      </c>
      <c r="O25" s="62">
        <f t="shared" ref="O25:Q44" si="21">IF(ISNA(VLOOKUP($C25,OZ_TD_Stations,1,FALSE)),0,VLOOKUP($C25,OZ_StnAllow,O$4,FALSE))</f>
        <v>0</v>
      </c>
      <c r="P25" s="63">
        <f t="shared" si="21"/>
        <v>0</v>
      </c>
      <c r="Q25" s="63">
        <f t="shared" si="21"/>
        <v>0</v>
      </c>
      <c r="R25" s="182" t="str">
        <f t="shared" si="5"/>
        <v/>
      </c>
      <c r="S25" s="63">
        <f t="shared" si="6"/>
        <v>0</v>
      </c>
      <c r="T25" s="64">
        <f t="shared" si="7"/>
        <v>0</v>
      </c>
      <c r="U25" s="65">
        <f>IF(AND($M25,$O25&gt;0),IF(ISNA(VLOOKUP(C25,Oz_Stations,1,FALSE)),0,(ROUND($I25-$H25,0)+1-IF(MOD($H25,1)*24&gt;MOD(Brekky_Stop,1)*24,1,0)-IF(MOD(Brekky_Start,1)*24&gt;MOD($I25,1)*24,1,0))),0)</f>
        <v>0</v>
      </c>
      <c r="V25" s="66" t="b">
        <f>IF(AND($M25,$P25&gt;0),IF(ISNA(VLOOKUP(C25,Oz_Stations,1,FALSE)),0,(ROUND($I25-$H25,0)+1-IF(MOD($H25,1)*24&gt;MOD(Lunch_Stop,1)*24,1,0)-IF(MOD(Lunch_Start,1)*24&gt;MOD($I25,1)*24,1,0))))</f>
        <v>0</v>
      </c>
      <c r="W25" s="66">
        <f>IF(AND($M25,$Q25&gt;0),IF(ISNA(VLOOKUP(C25,Oz_Stations,1,FALSE)),0,(ROUND($I25-$H25,0)+1-IF(MOD($H25,1)*24&gt;MOD(Dinner_Stop,1)*24,1,0)-IF(MOD(Dinner_Start,1)*24&gt;MOD($I25,1)*24,1,0))),0)</f>
        <v>0</v>
      </c>
      <c r="X25" s="63">
        <f t="shared" si="17"/>
        <v>0</v>
      </c>
      <c r="Y25" s="63">
        <f t="shared" si="18"/>
        <v>0</v>
      </c>
      <c r="Z25" s="185">
        <f t="shared" si="19"/>
        <v>0</v>
      </c>
      <c r="AA25" s="191">
        <f t="shared" si="20"/>
        <v>0</v>
      </c>
      <c r="AB25" s="227">
        <f t="shared" si="14"/>
        <v>0</v>
      </c>
    </row>
    <row r="26" spans="1:28" ht="15" customHeight="1">
      <c r="A26" s="170">
        <f t="shared" si="15"/>
        <v>41477</v>
      </c>
      <c r="B26" s="168"/>
      <c r="C26" s="169"/>
      <c r="D26" s="167"/>
      <c r="E26" s="13">
        <f t="shared" si="11"/>
        <v>41477</v>
      </c>
      <c r="F26" s="12"/>
      <c r="G26" s="17"/>
      <c r="H26" s="16" t="str">
        <f t="shared" si="0"/>
        <v/>
      </c>
      <c r="I26" s="11" t="str">
        <f t="shared" si="1"/>
        <v/>
      </c>
      <c r="J26" s="10"/>
      <c r="K26" s="162"/>
      <c r="L26" s="67">
        <f t="shared" si="2"/>
        <v>0</v>
      </c>
      <c r="M26" s="9" t="str">
        <f t="shared" si="12"/>
        <v/>
      </c>
      <c r="N26" s="61">
        <f t="shared" si="16"/>
        <v>0</v>
      </c>
      <c r="O26" s="62">
        <f t="shared" si="21"/>
        <v>0</v>
      </c>
      <c r="P26" s="63">
        <f t="shared" si="21"/>
        <v>0</v>
      </c>
      <c r="Q26" s="63">
        <f t="shared" si="21"/>
        <v>0</v>
      </c>
      <c r="R26" s="182" t="str">
        <f t="shared" si="5"/>
        <v/>
      </c>
      <c r="S26" s="63">
        <f t="shared" si="6"/>
        <v>0</v>
      </c>
      <c r="T26" s="64">
        <f t="shared" si="7"/>
        <v>0</v>
      </c>
      <c r="U26" s="65">
        <f>IF(AND($M26,$O26&gt;0),IF(ISNA(VLOOKUP(C26,Oz_Stations,1,FALSE)),0,(ROUND($I26-$H26,0)+1-IF(MOD($H26,1)*24&gt;MOD(Brekky_Stop,1)*24,1,0)-IF(MOD(Brekky_Start,1)*24&gt;MOD($I26,1)*24,1,0))),0)</f>
        <v>0</v>
      </c>
      <c r="V26" s="66" t="b">
        <f>IF(AND($M26,$P26&gt;0),IF(ISNA(VLOOKUP(C26,Oz_Stations,1,FALSE)),0,(ROUND($I26-$H26,0)+1-IF(MOD($H26,1)*24&gt;MOD(Lunch_Stop,1)*24,1,0)-IF(MOD(Lunch_Start,1)*24&gt;MOD($I26,1)*24,1,0))))</f>
        <v>0</v>
      </c>
      <c r="W26" s="66">
        <f>IF(AND($M26,$Q26&gt;0),IF(ISNA(VLOOKUP(C26,Oz_Stations,1,FALSE)),0,(ROUND($I26-$H26,0)+1-IF(MOD($H26,1)*24&gt;MOD(Dinner_Stop,1)*24,1,0)-IF(MOD(Dinner_Start,1)*24&gt;MOD($I26,1)*24,1,0))),0)</f>
        <v>0</v>
      </c>
      <c r="X26" s="63">
        <f t="shared" si="17"/>
        <v>0</v>
      </c>
      <c r="Y26" s="63">
        <f t="shared" si="18"/>
        <v>0</v>
      </c>
      <c r="Z26" s="185">
        <f t="shared" si="19"/>
        <v>0</v>
      </c>
      <c r="AA26" s="191">
        <f t="shared" si="20"/>
        <v>0</v>
      </c>
      <c r="AB26" s="227">
        <f t="shared" si="14"/>
        <v>0</v>
      </c>
    </row>
    <row r="27" spans="1:28" ht="15" customHeight="1">
      <c r="A27" s="170">
        <f t="shared" si="15"/>
        <v>41478</v>
      </c>
      <c r="B27" s="168"/>
      <c r="C27" s="169"/>
      <c r="D27" s="167"/>
      <c r="E27" s="13">
        <f t="shared" si="11"/>
        <v>41478</v>
      </c>
      <c r="F27" s="12"/>
      <c r="G27" s="17"/>
      <c r="H27" s="16" t="str">
        <f t="shared" si="0"/>
        <v/>
      </c>
      <c r="I27" s="11" t="str">
        <f t="shared" si="1"/>
        <v/>
      </c>
      <c r="J27" s="10"/>
      <c r="K27" s="162"/>
      <c r="L27" s="67">
        <f t="shared" si="2"/>
        <v>0</v>
      </c>
      <c r="M27" s="9" t="str">
        <f t="shared" si="12"/>
        <v/>
      </c>
      <c r="N27" s="61">
        <f t="shared" si="16"/>
        <v>0</v>
      </c>
      <c r="O27" s="62">
        <f t="shared" si="21"/>
        <v>0</v>
      </c>
      <c r="P27" s="63">
        <f t="shared" si="21"/>
        <v>0</v>
      </c>
      <c r="Q27" s="63">
        <f t="shared" si="21"/>
        <v>0</v>
      </c>
      <c r="R27" s="182" t="str">
        <f t="shared" si="5"/>
        <v/>
      </c>
      <c r="S27" s="63">
        <f t="shared" si="6"/>
        <v>0</v>
      </c>
      <c r="T27" s="64">
        <f t="shared" si="7"/>
        <v>0</v>
      </c>
      <c r="U27" s="65">
        <f>IF(AND($M27,$O27&gt;0),IF(ISNA(VLOOKUP(C27,Oz_Stations,1,FALSE)),0,(ROUND($I27-$H27,0)+1-IF(MOD($H27,1)*24&gt;MOD(Brekky_Stop,1)*24,1,0)-IF(MOD(Brekky_Start,1)*24&gt;MOD($I27,1)*24,1,0))),0)</f>
        <v>0</v>
      </c>
      <c r="V27" s="66" t="b">
        <f>IF(AND($M27,$P27&gt;0),IF(ISNA(VLOOKUP(C27,Oz_Stations,1,FALSE)),0,(ROUND($I27-$H27,0)+1-IF(MOD($H27,1)*24&gt;MOD(Lunch_Stop,1)*24,1,0)-IF(MOD(Lunch_Start,1)*24&gt;MOD($I27,1)*24,1,0))))</f>
        <v>0</v>
      </c>
      <c r="W27" s="66">
        <f>IF(AND($M27,$Q27&gt;0),IF(ISNA(VLOOKUP(C27,Oz_Stations,1,FALSE)),0,(ROUND($I27-$H27,0)+1-IF(MOD($H27,1)*24&gt;MOD(Dinner_Stop,1)*24,1,0)-IF(MOD(Dinner_Start,1)*24&gt;MOD($I27,1)*24,1,0))),0)</f>
        <v>0</v>
      </c>
      <c r="X27" s="63">
        <f t="shared" si="17"/>
        <v>0</v>
      </c>
      <c r="Y27" s="63">
        <f t="shared" si="18"/>
        <v>0</v>
      </c>
      <c r="Z27" s="185">
        <f t="shared" si="19"/>
        <v>0</v>
      </c>
      <c r="AA27" s="191">
        <f t="shared" si="20"/>
        <v>0</v>
      </c>
      <c r="AB27" s="227">
        <f t="shared" si="14"/>
        <v>0</v>
      </c>
    </row>
    <row r="28" spans="1:28" ht="15" customHeight="1">
      <c r="A28" s="170">
        <f t="shared" si="15"/>
        <v>41479</v>
      </c>
      <c r="B28" s="168"/>
      <c r="C28" s="169"/>
      <c r="D28" s="167"/>
      <c r="E28" s="13">
        <f t="shared" si="11"/>
        <v>41479</v>
      </c>
      <c r="F28" s="12"/>
      <c r="G28" s="17"/>
      <c r="H28" s="16" t="str">
        <f t="shared" si="0"/>
        <v/>
      </c>
      <c r="I28" s="11" t="str">
        <f t="shared" si="1"/>
        <v/>
      </c>
      <c r="J28" s="10"/>
      <c r="K28" s="162"/>
      <c r="L28" s="67">
        <f t="shared" si="2"/>
        <v>0</v>
      </c>
      <c r="M28" s="9" t="str">
        <f t="shared" si="12"/>
        <v/>
      </c>
      <c r="N28" s="61">
        <f t="shared" si="16"/>
        <v>0</v>
      </c>
      <c r="O28" s="62">
        <f t="shared" si="21"/>
        <v>0</v>
      </c>
      <c r="P28" s="63">
        <f t="shared" si="21"/>
        <v>0</v>
      </c>
      <c r="Q28" s="63">
        <f t="shared" si="21"/>
        <v>0</v>
      </c>
      <c r="R28" s="182" t="str">
        <f t="shared" si="5"/>
        <v/>
      </c>
      <c r="S28" s="63">
        <f t="shared" si="6"/>
        <v>0</v>
      </c>
      <c r="T28" s="64">
        <f t="shared" si="7"/>
        <v>0</v>
      </c>
      <c r="U28" s="65">
        <f>IF(AND($M28,$O28&gt;0),IF(ISNA(VLOOKUP(C28,Oz_Stations,1,FALSE)),0,(ROUND($I28-$H28,0)+1-IF(MOD($H28,1)*24&gt;MOD(Brekky_Stop,1)*24,1,0)-IF(MOD(Brekky_Start,1)*24&gt;MOD($I28,1)*24,1,0))),0)</f>
        <v>0</v>
      </c>
      <c r="V28" s="66" t="b">
        <f>IF(AND($M28,$P28&gt;0),IF(ISNA(VLOOKUP(C28,Oz_Stations,1,FALSE)),0,(ROUND($I28-$H28,0)+1-IF(MOD($H28,1)*24&gt;MOD(Lunch_Stop,1)*24,1,0)-IF(MOD(Lunch_Start,1)*24&gt;MOD($I28,1)*24,1,0))))</f>
        <v>0</v>
      </c>
      <c r="W28" s="66">
        <f>IF(AND($M28,$Q28&gt;0),IF(ISNA(VLOOKUP(C28,Oz_Stations,1,FALSE)),0,(ROUND($I28-$H28,0)+1-IF(MOD($H28,1)*24&gt;MOD(Dinner_Stop,1)*24,1,0)-IF(MOD(Dinner_Start,1)*24&gt;MOD($I28,1)*24,1,0))),0)</f>
        <v>0</v>
      </c>
      <c r="X28" s="63">
        <f t="shared" si="17"/>
        <v>0</v>
      </c>
      <c r="Y28" s="63">
        <f t="shared" si="18"/>
        <v>0</v>
      </c>
      <c r="Z28" s="185">
        <f t="shared" si="19"/>
        <v>0</v>
      </c>
      <c r="AA28" s="191">
        <f t="shared" si="20"/>
        <v>0</v>
      </c>
      <c r="AB28" s="227">
        <f t="shared" si="14"/>
        <v>0</v>
      </c>
    </row>
    <row r="29" spans="1:28" ht="15" customHeight="1">
      <c r="A29" s="170">
        <f t="shared" si="15"/>
        <v>41480</v>
      </c>
      <c r="B29" s="168"/>
      <c r="C29" s="169"/>
      <c r="D29" s="167"/>
      <c r="E29" s="13">
        <f t="shared" si="11"/>
        <v>41480</v>
      </c>
      <c r="F29" s="12"/>
      <c r="G29" s="17"/>
      <c r="H29" s="16" t="str">
        <f t="shared" si="0"/>
        <v/>
      </c>
      <c r="I29" s="11" t="str">
        <f t="shared" si="1"/>
        <v/>
      </c>
      <c r="J29" s="10"/>
      <c r="K29" s="162"/>
      <c r="L29" s="67">
        <f t="shared" si="2"/>
        <v>0</v>
      </c>
      <c r="M29" s="9" t="str">
        <f t="shared" si="12"/>
        <v/>
      </c>
      <c r="N29" s="61">
        <f t="shared" si="16"/>
        <v>0</v>
      </c>
      <c r="O29" s="62">
        <f t="shared" si="21"/>
        <v>0</v>
      </c>
      <c r="P29" s="63">
        <f t="shared" si="21"/>
        <v>0</v>
      </c>
      <c r="Q29" s="63">
        <f t="shared" si="21"/>
        <v>0</v>
      </c>
      <c r="R29" s="182" t="str">
        <f t="shared" si="5"/>
        <v/>
      </c>
      <c r="S29" s="63">
        <f t="shared" si="6"/>
        <v>0</v>
      </c>
      <c r="T29" s="64">
        <f t="shared" si="7"/>
        <v>0</v>
      </c>
      <c r="U29" s="65">
        <f>IF(AND($M29,$O29&gt;0),IF(ISNA(VLOOKUP(C29,Oz_Stations,1,FALSE)),0,(ROUND($I29-$H29,0)+1-IF(MOD($H29,1)*24&gt;MOD(Brekky_Stop,1)*24,1,0)-IF(MOD(Brekky_Start,1)*24&gt;MOD($I29,1)*24,1,0))),0)</f>
        <v>0</v>
      </c>
      <c r="V29" s="66" t="b">
        <f>IF(AND($M29,$P29&gt;0),IF(ISNA(VLOOKUP(C29,Oz_Stations,1,FALSE)),0,(ROUND($I29-$H29,0)+1-IF(MOD($H29,1)*24&gt;MOD(Lunch_Stop,1)*24,1,0)-IF(MOD(Lunch_Start,1)*24&gt;MOD($I29,1)*24,1,0))))</f>
        <v>0</v>
      </c>
      <c r="W29" s="66">
        <f>IF(AND($M29,$Q29&gt;0),IF(ISNA(VLOOKUP(C29,Oz_Stations,1,FALSE)),0,(ROUND($I29-$H29,0)+1-IF(MOD($H29,1)*24&gt;MOD(Dinner_Stop,1)*24,1,0)-IF(MOD(Dinner_Start,1)*24&gt;MOD($I29,1)*24,1,0))),0)</f>
        <v>0</v>
      </c>
      <c r="X29" s="63">
        <f t="shared" si="17"/>
        <v>0</v>
      </c>
      <c r="Y29" s="63">
        <f t="shared" si="18"/>
        <v>0</v>
      </c>
      <c r="Z29" s="185">
        <f t="shared" si="19"/>
        <v>0</v>
      </c>
      <c r="AA29" s="191">
        <f t="shared" si="20"/>
        <v>0</v>
      </c>
      <c r="AB29" s="227">
        <f t="shared" si="14"/>
        <v>0</v>
      </c>
    </row>
    <row r="30" spans="1:28" ht="15" customHeight="1">
      <c r="A30" s="170">
        <f t="shared" si="15"/>
        <v>41481</v>
      </c>
      <c r="B30" s="168"/>
      <c r="C30" s="169"/>
      <c r="D30" s="167"/>
      <c r="E30" s="13">
        <f t="shared" si="11"/>
        <v>41481</v>
      </c>
      <c r="F30" s="12"/>
      <c r="G30" s="17"/>
      <c r="H30" s="16" t="str">
        <f t="shared" si="0"/>
        <v/>
      </c>
      <c r="I30" s="11" t="str">
        <f t="shared" si="1"/>
        <v/>
      </c>
      <c r="J30" s="10"/>
      <c r="K30" s="162"/>
      <c r="L30" s="67">
        <f t="shared" si="2"/>
        <v>0</v>
      </c>
      <c r="M30" s="9" t="str">
        <f t="shared" si="12"/>
        <v/>
      </c>
      <c r="N30" s="61">
        <f t="shared" si="16"/>
        <v>0</v>
      </c>
      <c r="O30" s="62">
        <f t="shared" si="21"/>
        <v>0</v>
      </c>
      <c r="P30" s="63">
        <f t="shared" si="21"/>
        <v>0</v>
      </c>
      <c r="Q30" s="63">
        <f t="shared" si="21"/>
        <v>0</v>
      </c>
      <c r="R30" s="182" t="str">
        <f t="shared" si="5"/>
        <v/>
      </c>
      <c r="S30" s="63">
        <f t="shared" si="6"/>
        <v>0</v>
      </c>
      <c r="T30" s="64">
        <f t="shared" si="7"/>
        <v>0</v>
      </c>
      <c r="U30" s="65">
        <f>IF(AND($M30,$O30&gt;0),IF(ISNA(VLOOKUP(C30,Oz_Stations,1,FALSE)),0,(ROUND($I30-$H30,0)+1-IF(MOD($H30,1)*24&gt;MOD(Brekky_Stop,1)*24,1,0)-IF(MOD(Brekky_Start,1)*24&gt;MOD($I30,1)*24,1,0))),0)</f>
        <v>0</v>
      </c>
      <c r="V30" s="66" t="b">
        <f>IF(AND($M30,$P30&gt;0),IF(ISNA(VLOOKUP(C30,Oz_Stations,1,FALSE)),0,(ROUND($I30-$H30,0)+1-IF(MOD($H30,1)*24&gt;MOD(Lunch_Stop,1)*24,1,0)-IF(MOD(Lunch_Start,1)*24&gt;MOD($I30,1)*24,1,0))))</f>
        <v>0</v>
      </c>
      <c r="W30" s="66">
        <f>IF(AND($M30,$Q30&gt;0),IF(ISNA(VLOOKUP(C30,Oz_Stations,1,FALSE)),0,(ROUND($I30-$H30,0)+1-IF(MOD($H30,1)*24&gt;MOD(Dinner_Stop,1)*24,1,0)-IF(MOD(Dinner_Start,1)*24&gt;MOD($I30,1)*24,1,0))),0)</f>
        <v>0</v>
      </c>
      <c r="X30" s="63">
        <f t="shared" si="17"/>
        <v>0</v>
      </c>
      <c r="Y30" s="63">
        <f t="shared" si="18"/>
        <v>0</v>
      </c>
      <c r="Z30" s="185">
        <f t="shared" si="19"/>
        <v>0</v>
      </c>
      <c r="AA30" s="191">
        <f t="shared" si="20"/>
        <v>0</v>
      </c>
      <c r="AB30" s="227">
        <f t="shared" si="14"/>
        <v>0</v>
      </c>
    </row>
    <row r="31" spans="1:28" ht="15" customHeight="1">
      <c r="A31" s="170">
        <f t="shared" si="15"/>
        <v>41482</v>
      </c>
      <c r="B31" s="168"/>
      <c r="C31" s="169"/>
      <c r="D31" s="167"/>
      <c r="E31" s="13">
        <f t="shared" si="11"/>
        <v>41482</v>
      </c>
      <c r="F31" s="12"/>
      <c r="G31" s="17"/>
      <c r="H31" s="16" t="str">
        <f t="shared" si="0"/>
        <v/>
      </c>
      <c r="I31" s="11" t="str">
        <f t="shared" si="1"/>
        <v/>
      </c>
      <c r="J31" s="10"/>
      <c r="K31" s="162"/>
      <c r="L31" s="67">
        <f t="shared" si="2"/>
        <v>0</v>
      </c>
      <c r="M31" s="9" t="str">
        <f t="shared" si="12"/>
        <v/>
      </c>
      <c r="N31" s="61">
        <f t="shared" si="16"/>
        <v>0</v>
      </c>
      <c r="O31" s="62">
        <f t="shared" si="21"/>
        <v>0</v>
      </c>
      <c r="P31" s="63">
        <f t="shared" si="21"/>
        <v>0</v>
      </c>
      <c r="Q31" s="63">
        <f t="shared" si="21"/>
        <v>0</v>
      </c>
      <c r="R31" s="182" t="str">
        <f t="shared" si="5"/>
        <v/>
      </c>
      <c r="S31" s="63">
        <f t="shared" si="6"/>
        <v>0</v>
      </c>
      <c r="T31" s="64">
        <f t="shared" si="7"/>
        <v>0</v>
      </c>
      <c r="U31" s="65">
        <f>IF(AND($M31,$O31&gt;0),IF(ISNA(VLOOKUP(C31,Oz_Stations,1,FALSE)),0,(ROUND($I31-$H31,0)+1-IF(MOD($H31,1)*24&gt;MOD(Brekky_Stop,1)*24,1,0)-IF(MOD(Brekky_Start,1)*24&gt;MOD($I31,1)*24,1,0))),0)</f>
        <v>0</v>
      </c>
      <c r="V31" s="66" t="b">
        <f>IF(AND($M31,$P31&gt;0),IF(ISNA(VLOOKUP(C31,Oz_Stations,1,FALSE)),0,(ROUND($I31-$H31,0)+1-IF(MOD($H31,1)*24&gt;MOD(Lunch_Stop,1)*24,1,0)-IF(MOD(Lunch_Start,1)*24&gt;MOD($I31,1)*24,1,0))))</f>
        <v>0</v>
      </c>
      <c r="W31" s="66">
        <f>IF(AND($M31,$Q31&gt;0),IF(ISNA(VLOOKUP(C31,Oz_Stations,1,FALSE)),0,(ROUND($I31-$H31,0)+1-IF(MOD($H31,1)*24&gt;MOD(Dinner_Stop,1)*24,1,0)-IF(MOD(Dinner_Start,1)*24&gt;MOD($I31,1)*24,1,0))),0)</f>
        <v>0</v>
      </c>
      <c r="X31" s="63">
        <f t="shared" si="17"/>
        <v>0</v>
      </c>
      <c r="Y31" s="63">
        <f t="shared" si="18"/>
        <v>0</v>
      </c>
      <c r="Z31" s="185">
        <f t="shared" si="19"/>
        <v>0</v>
      </c>
      <c r="AA31" s="191">
        <f t="shared" si="20"/>
        <v>0</v>
      </c>
      <c r="AB31" s="227">
        <f t="shared" si="14"/>
        <v>0</v>
      </c>
    </row>
    <row r="32" spans="1:28" ht="15" customHeight="1">
      <c r="A32" s="170">
        <f t="shared" si="15"/>
        <v>41483</v>
      </c>
      <c r="B32" s="168"/>
      <c r="C32" s="169"/>
      <c r="D32" s="167"/>
      <c r="E32" s="13">
        <f t="shared" si="11"/>
        <v>41483</v>
      </c>
      <c r="F32" s="12"/>
      <c r="G32" s="17"/>
      <c r="H32" s="16" t="str">
        <f t="shared" si="0"/>
        <v/>
      </c>
      <c r="I32" s="11" t="str">
        <f t="shared" si="1"/>
        <v/>
      </c>
      <c r="J32" s="10"/>
      <c r="K32" s="162"/>
      <c r="L32" s="67">
        <f t="shared" si="2"/>
        <v>0</v>
      </c>
      <c r="M32" s="9" t="str">
        <f t="shared" si="12"/>
        <v/>
      </c>
      <c r="N32" s="61">
        <f t="shared" si="16"/>
        <v>0</v>
      </c>
      <c r="O32" s="62">
        <f t="shared" si="21"/>
        <v>0</v>
      </c>
      <c r="P32" s="63">
        <f t="shared" si="21"/>
        <v>0</v>
      </c>
      <c r="Q32" s="63">
        <f t="shared" si="21"/>
        <v>0</v>
      </c>
      <c r="R32" s="182" t="str">
        <f t="shared" si="5"/>
        <v/>
      </c>
      <c r="S32" s="63">
        <f t="shared" si="6"/>
        <v>0</v>
      </c>
      <c r="T32" s="64">
        <f t="shared" si="7"/>
        <v>0</v>
      </c>
      <c r="U32" s="65">
        <f>IF(AND($M32,$O32&gt;0),IF(ISNA(VLOOKUP(C32,Oz_Stations,1,FALSE)),0,(ROUND($I32-$H32,0)+1-IF(MOD($H32,1)*24&gt;MOD(Brekky_Stop,1)*24,1,0)-IF(MOD(Brekky_Start,1)*24&gt;MOD($I32,1)*24,1,0))),0)</f>
        <v>0</v>
      </c>
      <c r="V32" s="66" t="b">
        <f>IF(AND($M32,$P32&gt;0),IF(ISNA(VLOOKUP(C32,Oz_Stations,1,FALSE)),0,(ROUND($I32-$H32,0)+1-IF(MOD($H32,1)*24&gt;MOD(Lunch_Stop,1)*24,1,0)-IF(MOD(Lunch_Start,1)*24&gt;MOD($I32,1)*24,1,0))))</f>
        <v>0</v>
      </c>
      <c r="W32" s="66">
        <f>IF(AND($M32,$Q32&gt;0),IF(ISNA(VLOOKUP(C32,Oz_Stations,1,FALSE)),0,(ROUND($I32-$H32,0)+1-IF(MOD($H32,1)*24&gt;MOD(Dinner_Stop,1)*24,1,0)-IF(MOD(Dinner_Start,1)*24&gt;MOD($I32,1)*24,1,0))),0)</f>
        <v>0</v>
      </c>
      <c r="X32" s="63">
        <f t="shared" si="17"/>
        <v>0</v>
      </c>
      <c r="Y32" s="63">
        <f t="shared" si="18"/>
        <v>0</v>
      </c>
      <c r="Z32" s="185">
        <f t="shared" si="19"/>
        <v>0</v>
      </c>
      <c r="AA32" s="191">
        <f t="shared" si="20"/>
        <v>0</v>
      </c>
      <c r="AB32" s="227">
        <f t="shared" si="14"/>
        <v>0</v>
      </c>
    </row>
    <row r="33" spans="1:28" ht="15" customHeight="1">
      <c r="A33" s="170">
        <f t="shared" si="15"/>
        <v>41484</v>
      </c>
      <c r="B33" s="168"/>
      <c r="C33" s="169"/>
      <c r="D33" s="167"/>
      <c r="E33" s="13">
        <f t="shared" si="11"/>
        <v>41484</v>
      </c>
      <c r="F33" s="12"/>
      <c r="G33" s="17"/>
      <c r="H33" s="16" t="str">
        <f t="shared" si="0"/>
        <v/>
      </c>
      <c r="I33" s="11" t="str">
        <f t="shared" si="1"/>
        <v/>
      </c>
      <c r="J33" s="10"/>
      <c r="K33" s="162"/>
      <c r="L33" s="67">
        <f t="shared" si="2"/>
        <v>0</v>
      </c>
      <c r="M33" s="9" t="str">
        <f t="shared" si="12"/>
        <v/>
      </c>
      <c r="N33" s="61">
        <f t="shared" si="16"/>
        <v>0</v>
      </c>
      <c r="O33" s="62">
        <f t="shared" si="21"/>
        <v>0</v>
      </c>
      <c r="P33" s="63">
        <f t="shared" si="21"/>
        <v>0</v>
      </c>
      <c r="Q33" s="63">
        <f t="shared" si="21"/>
        <v>0</v>
      </c>
      <c r="R33" s="182" t="str">
        <f t="shared" si="5"/>
        <v/>
      </c>
      <c r="S33" s="63">
        <f t="shared" si="6"/>
        <v>0</v>
      </c>
      <c r="T33" s="64">
        <f t="shared" si="7"/>
        <v>0</v>
      </c>
      <c r="U33" s="65">
        <f>IF(AND($M33,$O33&gt;0),IF(ISNA(VLOOKUP(C33,Oz_Stations,1,FALSE)),0,(ROUND($I33-$H33,0)+1-IF(MOD($H33,1)*24&gt;MOD(Brekky_Stop,1)*24,1,0)-IF(MOD(Brekky_Start,1)*24&gt;MOD($I33,1)*24,1,0))),0)</f>
        <v>0</v>
      </c>
      <c r="V33" s="66" t="b">
        <f>IF(AND($M33,$P33&gt;0),IF(ISNA(VLOOKUP(C33,Oz_Stations,1,FALSE)),0,(ROUND($I33-$H33,0)+1-IF(MOD($H33,1)*24&gt;MOD(Lunch_Stop,1)*24,1,0)-IF(MOD(Lunch_Start,1)*24&gt;MOD($I33,1)*24,1,0))))</f>
        <v>0</v>
      </c>
      <c r="W33" s="66">
        <f>IF(AND($M33,$Q33&gt;0),IF(ISNA(VLOOKUP(C33,Oz_Stations,1,FALSE)),0,(ROUND($I33-$H33,0)+1-IF(MOD($H33,1)*24&gt;MOD(Dinner_Stop,1)*24,1,0)-IF(MOD(Dinner_Start,1)*24&gt;MOD($I33,1)*24,1,0))),0)</f>
        <v>0</v>
      </c>
      <c r="X33" s="63">
        <f t="shared" si="17"/>
        <v>0</v>
      </c>
      <c r="Y33" s="63">
        <f t="shared" si="18"/>
        <v>0</v>
      </c>
      <c r="Z33" s="185">
        <f t="shared" si="19"/>
        <v>0</v>
      </c>
      <c r="AA33" s="191">
        <f t="shared" si="20"/>
        <v>0</v>
      </c>
      <c r="AB33" s="227">
        <f t="shared" si="14"/>
        <v>0</v>
      </c>
    </row>
    <row r="34" spans="1:28" ht="15" customHeight="1">
      <c r="A34" s="170">
        <f t="shared" si="15"/>
        <v>41485</v>
      </c>
      <c r="B34" s="168"/>
      <c r="C34" s="169"/>
      <c r="D34" s="167"/>
      <c r="E34" s="13">
        <f t="shared" si="11"/>
        <v>41485</v>
      </c>
      <c r="F34" s="12"/>
      <c r="G34" s="17"/>
      <c r="H34" s="16" t="str">
        <f t="shared" si="0"/>
        <v/>
      </c>
      <c r="I34" s="11" t="str">
        <f t="shared" si="1"/>
        <v/>
      </c>
      <c r="J34" s="10"/>
      <c r="K34" s="162"/>
      <c r="L34" s="67">
        <f t="shared" si="2"/>
        <v>0</v>
      </c>
      <c r="M34" s="9" t="str">
        <f t="shared" si="12"/>
        <v/>
      </c>
      <c r="N34" s="61">
        <f t="shared" si="16"/>
        <v>0</v>
      </c>
      <c r="O34" s="62">
        <f t="shared" si="21"/>
        <v>0</v>
      </c>
      <c r="P34" s="63">
        <f t="shared" si="21"/>
        <v>0</v>
      </c>
      <c r="Q34" s="63">
        <f t="shared" si="21"/>
        <v>0</v>
      </c>
      <c r="R34" s="182" t="str">
        <f t="shared" si="5"/>
        <v/>
      </c>
      <c r="S34" s="63">
        <f t="shared" si="6"/>
        <v>0</v>
      </c>
      <c r="T34" s="64">
        <f t="shared" si="7"/>
        <v>0</v>
      </c>
      <c r="U34" s="65">
        <f>IF(AND($M34,$O34&gt;0),IF(ISNA(VLOOKUP(C34,Oz_Stations,1,FALSE)),0,(ROUND($I34-$H34,0)+1-IF(MOD($H34,1)*24&gt;MOD(Brekky_Stop,1)*24,1,0)-IF(MOD(Brekky_Start,1)*24&gt;MOD($I34,1)*24,1,0))),0)</f>
        <v>0</v>
      </c>
      <c r="V34" s="66" t="b">
        <f>IF(AND($M34,$P34&gt;0),IF(ISNA(VLOOKUP(C34,Oz_Stations,1,FALSE)),0,(ROUND($I34-$H34,0)+1-IF(MOD($H34,1)*24&gt;MOD(Lunch_Stop,1)*24,1,0)-IF(MOD(Lunch_Start,1)*24&gt;MOD($I34,1)*24,1,0))))</f>
        <v>0</v>
      </c>
      <c r="W34" s="66">
        <f>IF(AND($M34,$Q34&gt;0),IF(ISNA(VLOOKUP(C34,Oz_Stations,1,FALSE)),0,(ROUND($I34-$H34,0)+1-IF(MOD($H34,1)*24&gt;MOD(Dinner_Stop,1)*24,1,0)-IF(MOD(Dinner_Start,1)*24&gt;MOD($I34,1)*24,1,0))),0)</f>
        <v>0</v>
      </c>
      <c r="X34" s="63">
        <f t="shared" si="17"/>
        <v>0</v>
      </c>
      <c r="Y34" s="63">
        <f t="shared" si="18"/>
        <v>0</v>
      </c>
      <c r="Z34" s="185">
        <f t="shared" si="19"/>
        <v>0</v>
      </c>
      <c r="AA34" s="191">
        <f t="shared" si="20"/>
        <v>0</v>
      </c>
      <c r="AB34" s="227">
        <f t="shared" si="14"/>
        <v>0</v>
      </c>
    </row>
    <row r="35" spans="1:28" ht="15" customHeight="1">
      <c r="A35" s="170">
        <f t="shared" si="15"/>
        <v>41486</v>
      </c>
      <c r="B35" s="168"/>
      <c r="C35" s="169"/>
      <c r="D35" s="167"/>
      <c r="E35" s="13">
        <f t="shared" si="11"/>
        <v>41486</v>
      </c>
      <c r="F35" s="12"/>
      <c r="G35" s="17"/>
      <c r="H35" s="16" t="str">
        <f t="shared" si="0"/>
        <v/>
      </c>
      <c r="I35" s="11" t="str">
        <f t="shared" si="1"/>
        <v/>
      </c>
      <c r="J35" s="10"/>
      <c r="K35" s="162"/>
      <c r="L35" s="67">
        <f t="shared" si="2"/>
        <v>0</v>
      </c>
      <c r="M35" s="9" t="str">
        <f t="shared" si="12"/>
        <v/>
      </c>
      <c r="N35" s="61">
        <f t="shared" si="16"/>
        <v>0</v>
      </c>
      <c r="O35" s="62">
        <f t="shared" si="21"/>
        <v>0</v>
      </c>
      <c r="P35" s="63">
        <f t="shared" si="21"/>
        <v>0</v>
      </c>
      <c r="Q35" s="63">
        <f t="shared" si="21"/>
        <v>0</v>
      </c>
      <c r="R35" s="182" t="str">
        <f t="shared" si="5"/>
        <v/>
      </c>
      <c r="S35" s="63">
        <f t="shared" si="6"/>
        <v>0</v>
      </c>
      <c r="T35" s="64">
        <f t="shared" si="7"/>
        <v>0</v>
      </c>
      <c r="U35" s="65">
        <f>IF(AND($M35,$O35&gt;0),IF(ISNA(VLOOKUP(C35,Oz_Stations,1,FALSE)),0,(ROUND($I35-$H35,0)+1-IF(MOD($H35,1)*24&gt;MOD(Brekky_Stop,1)*24,1,0)-IF(MOD(Brekky_Start,1)*24&gt;MOD($I35,1)*24,1,0))),0)</f>
        <v>0</v>
      </c>
      <c r="V35" s="66" t="b">
        <f>IF(AND($M35,$P35&gt;0),IF(ISNA(VLOOKUP(C35,Oz_Stations,1,FALSE)),0,(ROUND($I35-$H35,0)+1-IF(MOD($H35,1)*24&gt;MOD(Lunch_Stop,1)*24,1,0)-IF(MOD(Lunch_Start,1)*24&gt;MOD($I35,1)*24,1,0))))</f>
        <v>0</v>
      </c>
      <c r="W35" s="66">
        <f>IF(AND($M35,$Q35&gt;0),IF(ISNA(VLOOKUP(C35,Oz_Stations,1,FALSE)),0,(ROUND($I35-$H35,0)+1-IF(MOD($H35,1)*24&gt;MOD(Dinner_Stop,1)*24,1,0)-IF(MOD(Dinner_Start,1)*24&gt;MOD($I35,1)*24,1,0))),0)</f>
        <v>0</v>
      </c>
      <c r="X35" s="63">
        <f t="shared" si="17"/>
        <v>0</v>
      </c>
      <c r="Y35" s="63">
        <f t="shared" si="18"/>
        <v>0</v>
      </c>
      <c r="Z35" s="185">
        <f t="shared" si="19"/>
        <v>0</v>
      </c>
      <c r="AA35" s="191">
        <f t="shared" si="20"/>
        <v>0</v>
      </c>
      <c r="AB35" s="227">
        <f t="shared" si="14"/>
        <v>0</v>
      </c>
    </row>
    <row r="36" spans="1:28" ht="15" customHeight="1">
      <c r="A36" s="170">
        <f t="shared" si="15"/>
        <v>41487</v>
      </c>
      <c r="B36" s="168"/>
      <c r="C36" s="169"/>
      <c r="D36" s="167"/>
      <c r="E36" s="13">
        <f t="shared" si="11"/>
        <v>41487</v>
      </c>
      <c r="F36" s="12"/>
      <c r="G36" s="17"/>
      <c r="H36" s="16" t="str">
        <f t="shared" si="0"/>
        <v/>
      </c>
      <c r="I36" s="11" t="str">
        <f t="shared" si="1"/>
        <v/>
      </c>
      <c r="J36" s="10"/>
      <c r="K36" s="162"/>
      <c r="L36" s="67">
        <f t="shared" si="2"/>
        <v>0</v>
      </c>
      <c r="M36" s="9" t="str">
        <f t="shared" si="12"/>
        <v/>
      </c>
      <c r="N36" s="61">
        <f t="shared" si="16"/>
        <v>0</v>
      </c>
      <c r="O36" s="62">
        <f t="shared" si="21"/>
        <v>0</v>
      </c>
      <c r="P36" s="63">
        <f t="shared" si="21"/>
        <v>0</v>
      </c>
      <c r="Q36" s="63">
        <f t="shared" si="21"/>
        <v>0</v>
      </c>
      <c r="R36" s="182" t="str">
        <f t="shared" si="5"/>
        <v/>
      </c>
      <c r="S36" s="63">
        <f t="shared" si="6"/>
        <v>0</v>
      </c>
      <c r="T36" s="64">
        <f t="shared" si="7"/>
        <v>0</v>
      </c>
      <c r="U36" s="65">
        <f>IF(AND($M36,$O36&gt;0),IF(ISNA(VLOOKUP(C36,Oz_Stations,1,FALSE)),0,(ROUND($I36-$H36,0)+1-IF(MOD($H36,1)*24&gt;MOD(Brekky_Stop,1)*24,1,0)-IF(MOD(Brekky_Start,1)*24&gt;MOD($I36,1)*24,1,0))),0)</f>
        <v>0</v>
      </c>
      <c r="V36" s="66" t="b">
        <f>IF(AND($M36,$P36&gt;0),IF(ISNA(VLOOKUP(C36,Oz_Stations,1,FALSE)),0,(ROUND($I36-$H36,0)+1-IF(MOD($H36,1)*24&gt;MOD(Lunch_Stop,1)*24,1,0)-IF(MOD(Lunch_Start,1)*24&gt;MOD($I36,1)*24,1,0))))</f>
        <v>0</v>
      </c>
      <c r="W36" s="66">
        <f>IF(AND($M36,$Q36&gt;0),IF(ISNA(VLOOKUP(C36,Oz_Stations,1,FALSE)),0,(ROUND($I36-$H36,0)+1-IF(MOD($H36,1)*24&gt;MOD(Dinner_Stop,1)*24,1,0)-IF(MOD(Dinner_Start,1)*24&gt;MOD($I36,1)*24,1,0))),0)</f>
        <v>0</v>
      </c>
      <c r="X36" s="63">
        <f t="shared" si="17"/>
        <v>0</v>
      </c>
      <c r="Y36" s="63">
        <f t="shared" si="18"/>
        <v>0</v>
      </c>
      <c r="Z36" s="185">
        <f t="shared" si="19"/>
        <v>0</v>
      </c>
      <c r="AA36" s="191">
        <f t="shared" si="20"/>
        <v>0</v>
      </c>
      <c r="AB36" s="227">
        <f t="shared" si="14"/>
        <v>0</v>
      </c>
    </row>
    <row r="37" spans="1:28" ht="15" customHeight="1">
      <c r="A37" s="170">
        <f t="shared" si="15"/>
        <v>41488</v>
      </c>
      <c r="B37" s="168"/>
      <c r="C37" s="169"/>
      <c r="D37" s="167"/>
      <c r="E37" s="13">
        <f t="shared" si="11"/>
        <v>41488</v>
      </c>
      <c r="F37" s="12"/>
      <c r="G37" s="17"/>
      <c r="H37" s="16" t="str">
        <f t="shared" si="0"/>
        <v/>
      </c>
      <c r="I37" s="11" t="str">
        <f t="shared" si="1"/>
        <v/>
      </c>
      <c r="J37" s="10"/>
      <c r="K37" s="162"/>
      <c r="L37" s="67">
        <f t="shared" si="2"/>
        <v>0</v>
      </c>
      <c r="M37" s="9" t="str">
        <f t="shared" si="12"/>
        <v/>
      </c>
      <c r="N37" s="61">
        <f t="shared" si="16"/>
        <v>0</v>
      </c>
      <c r="O37" s="62">
        <f t="shared" si="21"/>
        <v>0</v>
      </c>
      <c r="P37" s="63">
        <f t="shared" si="21"/>
        <v>0</v>
      </c>
      <c r="Q37" s="63">
        <f t="shared" si="21"/>
        <v>0</v>
      </c>
      <c r="R37" s="182" t="str">
        <f t="shared" si="5"/>
        <v/>
      </c>
      <c r="S37" s="63">
        <f t="shared" si="6"/>
        <v>0</v>
      </c>
      <c r="T37" s="64">
        <f t="shared" si="7"/>
        <v>0</v>
      </c>
      <c r="U37" s="65">
        <f>IF(AND($M37,$O37&gt;0),IF(ISNA(VLOOKUP(C37,Oz_Stations,1,FALSE)),0,(ROUND($I37-$H37,0)+1-IF(MOD($H37,1)*24&gt;MOD(Brekky_Stop,1)*24,1,0)-IF(MOD(Brekky_Start,1)*24&gt;MOD($I37,1)*24,1,0))),0)</f>
        <v>0</v>
      </c>
      <c r="V37" s="66" t="b">
        <f>IF(AND($M37,$P37&gt;0),IF(ISNA(VLOOKUP(C37,Oz_Stations,1,FALSE)),0,(ROUND($I37-$H37,0)+1-IF(MOD($H37,1)*24&gt;MOD(Lunch_Stop,1)*24,1,0)-IF(MOD(Lunch_Start,1)*24&gt;MOD($I37,1)*24,1,0))))</f>
        <v>0</v>
      </c>
      <c r="W37" s="66">
        <f>IF(AND($M37,$Q37&gt;0),IF(ISNA(VLOOKUP(C37,Oz_Stations,1,FALSE)),0,(ROUND($I37-$H37,0)+1-IF(MOD($H37,1)*24&gt;MOD(Dinner_Stop,1)*24,1,0)-IF(MOD(Dinner_Start,1)*24&gt;MOD($I37,1)*24,1,0))),0)</f>
        <v>0</v>
      </c>
      <c r="X37" s="63">
        <f t="shared" si="17"/>
        <v>0</v>
      </c>
      <c r="Y37" s="63">
        <f t="shared" si="18"/>
        <v>0</v>
      </c>
      <c r="Z37" s="185">
        <f t="shared" si="19"/>
        <v>0</v>
      </c>
      <c r="AA37" s="191">
        <f t="shared" si="20"/>
        <v>0</v>
      </c>
      <c r="AB37" s="227">
        <f t="shared" si="14"/>
        <v>0</v>
      </c>
    </row>
    <row r="38" spans="1:28" ht="15" customHeight="1">
      <c r="A38" s="170">
        <f t="shared" si="15"/>
        <v>41489</v>
      </c>
      <c r="B38" s="168"/>
      <c r="C38" s="169"/>
      <c r="D38" s="167"/>
      <c r="E38" s="13">
        <f t="shared" si="11"/>
        <v>41489</v>
      </c>
      <c r="F38" s="12"/>
      <c r="G38" s="17"/>
      <c r="H38" s="16" t="str">
        <f t="shared" si="0"/>
        <v/>
      </c>
      <c r="I38" s="11" t="str">
        <f t="shared" si="1"/>
        <v/>
      </c>
      <c r="J38" s="10"/>
      <c r="K38" s="162"/>
      <c r="L38" s="67">
        <f t="shared" si="2"/>
        <v>0</v>
      </c>
      <c r="M38" s="9" t="str">
        <f t="shared" si="12"/>
        <v/>
      </c>
      <c r="N38" s="61">
        <f t="shared" si="16"/>
        <v>0</v>
      </c>
      <c r="O38" s="62">
        <f t="shared" si="21"/>
        <v>0</v>
      </c>
      <c r="P38" s="63">
        <f t="shared" si="21"/>
        <v>0</v>
      </c>
      <c r="Q38" s="63">
        <f t="shared" si="21"/>
        <v>0</v>
      </c>
      <c r="R38" s="182" t="str">
        <f t="shared" si="5"/>
        <v/>
      </c>
      <c r="S38" s="63">
        <f t="shared" si="6"/>
        <v>0</v>
      </c>
      <c r="T38" s="64">
        <f t="shared" si="7"/>
        <v>0</v>
      </c>
      <c r="U38" s="65">
        <f>IF(AND($M38,$O38&gt;0),IF(ISNA(VLOOKUP(C38,Oz_Stations,1,FALSE)),0,(ROUND($I38-$H38,0)+1-IF(MOD($H38,1)*24&gt;MOD(Brekky_Stop,1)*24,1,0)-IF(MOD(Brekky_Start,1)*24&gt;MOD($I38,1)*24,1,0))),0)</f>
        <v>0</v>
      </c>
      <c r="V38" s="66" t="b">
        <f>IF(AND($M38,$P38&gt;0),IF(ISNA(VLOOKUP(C38,Oz_Stations,1,FALSE)),0,(ROUND($I38-$H38,0)+1-IF(MOD($H38,1)*24&gt;MOD(Lunch_Stop,1)*24,1,0)-IF(MOD(Lunch_Start,1)*24&gt;MOD($I38,1)*24,1,0))))</f>
        <v>0</v>
      </c>
      <c r="W38" s="66">
        <f>IF(AND($M38,$Q38&gt;0),IF(ISNA(VLOOKUP(C38,Oz_Stations,1,FALSE)),0,(ROUND($I38-$H38,0)+1-IF(MOD($H38,1)*24&gt;MOD(Dinner_Stop,1)*24,1,0)-IF(MOD(Dinner_Start,1)*24&gt;MOD($I38,1)*24,1,0))),0)</f>
        <v>0</v>
      </c>
      <c r="X38" s="63">
        <f t="shared" si="17"/>
        <v>0</v>
      </c>
      <c r="Y38" s="63">
        <f t="shared" si="18"/>
        <v>0</v>
      </c>
      <c r="Z38" s="185">
        <f t="shared" si="19"/>
        <v>0</v>
      </c>
      <c r="AA38" s="191">
        <f t="shared" si="20"/>
        <v>0</v>
      </c>
      <c r="AB38" s="227">
        <f t="shared" si="14"/>
        <v>0</v>
      </c>
    </row>
    <row r="39" spans="1:28" ht="15" customHeight="1">
      <c r="A39" s="170">
        <f t="shared" si="15"/>
        <v>41490</v>
      </c>
      <c r="B39" s="168"/>
      <c r="C39" s="169"/>
      <c r="D39" s="167"/>
      <c r="E39" s="13">
        <f t="shared" si="11"/>
        <v>41490</v>
      </c>
      <c r="F39" s="12"/>
      <c r="G39" s="17"/>
      <c r="H39" s="16" t="str">
        <f t="shared" si="0"/>
        <v/>
      </c>
      <c r="I39" s="11" t="str">
        <f t="shared" si="1"/>
        <v/>
      </c>
      <c r="J39" s="10"/>
      <c r="K39" s="162"/>
      <c r="L39" s="67">
        <f t="shared" si="2"/>
        <v>0</v>
      </c>
      <c r="M39" s="9" t="str">
        <f t="shared" si="12"/>
        <v/>
      </c>
      <c r="N39" s="61">
        <f t="shared" si="16"/>
        <v>0</v>
      </c>
      <c r="O39" s="62">
        <f t="shared" si="21"/>
        <v>0</v>
      </c>
      <c r="P39" s="63">
        <f t="shared" si="21"/>
        <v>0</v>
      </c>
      <c r="Q39" s="63">
        <f t="shared" si="21"/>
        <v>0</v>
      </c>
      <c r="R39" s="182" t="str">
        <f t="shared" si="5"/>
        <v/>
      </c>
      <c r="S39" s="63">
        <f t="shared" si="6"/>
        <v>0</v>
      </c>
      <c r="T39" s="64">
        <f t="shared" si="7"/>
        <v>0</v>
      </c>
      <c r="U39" s="65">
        <f>IF(AND($M39,$O39&gt;0),IF(ISNA(VLOOKUP(C39,Oz_Stations,1,FALSE)),0,(ROUND($I39-$H39,0)+1-IF(MOD($H39,1)*24&gt;MOD(Brekky_Stop,1)*24,1,0)-IF(MOD(Brekky_Start,1)*24&gt;MOD($I39,1)*24,1,0))),0)</f>
        <v>0</v>
      </c>
      <c r="V39" s="66" t="b">
        <f>IF(AND($M39,$P39&gt;0),IF(ISNA(VLOOKUP(C39,Oz_Stations,1,FALSE)),0,(ROUND($I39-$H39,0)+1-IF(MOD($H39,1)*24&gt;MOD(Lunch_Stop,1)*24,1,0)-IF(MOD(Lunch_Start,1)*24&gt;MOD($I39,1)*24,1,0))))</f>
        <v>0</v>
      </c>
      <c r="W39" s="66">
        <f>IF(AND($M39,$Q39&gt;0),IF(ISNA(VLOOKUP(C39,Oz_Stations,1,FALSE)),0,(ROUND($I39-$H39,0)+1-IF(MOD($H39,1)*24&gt;MOD(Dinner_Stop,1)*24,1,0)-IF(MOD(Dinner_Start,1)*24&gt;MOD($I39,1)*24,1,0))),0)</f>
        <v>0</v>
      </c>
      <c r="X39" s="63">
        <f t="shared" si="17"/>
        <v>0</v>
      </c>
      <c r="Y39" s="63">
        <f t="shared" si="18"/>
        <v>0</v>
      </c>
      <c r="Z39" s="185">
        <f t="shared" si="19"/>
        <v>0</v>
      </c>
      <c r="AA39" s="191">
        <f t="shared" si="20"/>
        <v>0</v>
      </c>
      <c r="AB39" s="227">
        <f t="shared" si="14"/>
        <v>0</v>
      </c>
    </row>
    <row r="40" spans="1:28" ht="15" customHeight="1">
      <c r="A40" s="170">
        <f t="shared" si="15"/>
        <v>41491</v>
      </c>
      <c r="B40" s="168"/>
      <c r="C40" s="169"/>
      <c r="D40" s="167"/>
      <c r="E40" s="13">
        <f t="shared" si="11"/>
        <v>41491</v>
      </c>
      <c r="F40" s="12"/>
      <c r="G40" s="17"/>
      <c r="H40" s="16" t="str">
        <f t="shared" si="0"/>
        <v/>
      </c>
      <c r="I40" s="11" t="str">
        <f t="shared" si="1"/>
        <v/>
      </c>
      <c r="J40" s="10"/>
      <c r="K40" s="162"/>
      <c r="L40" s="67">
        <f t="shared" si="2"/>
        <v>0</v>
      </c>
      <c r="M40" s="9" t="str">
        <f t="shared" si="12"/>
        <v/>
      </c>
      <c r="N40" s="61">
        <f t="shared" si="16"/>
        <v>0</v>
      </c>
      <c r="O40" s="62">
        <f t="shared" si="21"/>
        <v>0</v>
      </c>
      <c r="P40" s="63">
        <f t="shared" si="21"/>
        <v>0</v>
      </c>
      <c r="Q40" s="63">
        <f t="shared" si="21"/>
        <v>0</v>
      </c>
      <c r="R40" s="182" t="str">
        <f t="shared" si="5"/>
        <v/>
      </c>
      <c r="S40" s="63">
        <f t="shared" si="6"/>
        <v>0</v>
      </c>
      <c r="T40" s="64">
        <f t="shared" si="7"/>
        <v>0</v>
      </c>
      <c r="U40" s="65">
        <f>IF(AND($M40,$O40&gt;0),IF(ISNA(VLOOKUP(C40,Oz_Stations,1,FALSE)),0,(ROUND($I40-$H40,0)+1-IF(MOD($H40,1)*24&gt;MOD(Brekky_Stop,1)*24,1,0)-IF(MOD(Brekky_Start,1)*24&gt;MOD($I40,1)*24,1,0))),0)</f>
        <v>0</v>
      </c>
      <c r="V40" s="66" t="b">
        <f>IF(AND($M40,$P40&gt;0),IF(ISNA(VLOOKUP(C40,Oz_Stations,1,FALSE)),0,(ROUND($I40-$H40,0)+1-IF(MOD($H40,1)*24&gt;MOD(Lunch_Stop,1)*24,1,0)-IF(MOD(Lunch_Start,1)*24&gt;MOD($I40,1)*24,1,0))))</f>
        <v>0</v>
      </c>
      <c r="W40" s="66">
        <f>IF(AND($M40,$Q40&gt;0),IF(ISNA(VLOOKUP(C40,Oz_Stations,1,FALSE)),0,(ROUND($I40-$H40,0)+1-IF(MOD($H40,1)*24&gt;MOD(Dinner_Stop,1)*24,1,0)-IF(MOD(Dinner_Start,1)*24&gt;MOD($I40,1)*24,1,0))),0)</f>
        <v>0</v>
      </c>
      <c r="X40" s="63">
        <f t="shared" si="17"/>
        <v>0</v>
      </c>
      <c r="Y40" s="63">
        <f t="shared" si="18"/>
        <v>0</v>
      </c>
      <c r="Z40" s="185">
        <f t="shared" si="19"/>
        <v>0</v>
      </c>
      <c r="AA40" s="191">
        <f t="shared" si="20"/>
        <v>0</v>
      </c>
      <c r="AB40" s="227">
        <f t="shared" si="14"/>
        <v>0</v>
      </c>
    </row>
    <row r="41" spans="1:28" ht="15" customHeight="1">
      <c r="A41" s="170">
        <f t="shared" si="15"/>
        <v>41492</v>
      </c>
      <c r="B41" s="168"/>
      <c r="C41" s="169"/>
      <c r="D41" s="167"/>
      <c r="E41" s="13">
        <f t="shared" si="11"/>
        <v>41492</v>
      </c>
      <c r="F41" s="12"/>
      <c r="G41" s="17"/>
      <c r="H41" s="16" t="str">
        <f t="shared" si="0"/>
        <v/>
      </c>
      <c r="I41" s="11" t="str">
        <f t="shared" si="1"/>
        <v/>
      </c>
      <c r="J41" s="10"/>
      <c r="K41" s="162"/>
      <c r="L41" s="67">
        <f t="shared" si="2"/>
        <v>0</v>
      </c>
      <c r="M41" s="9" t="str">
        <f t="shared" si="12"/>
        <v/>
      </c>
      <c r="N41" s="61">
        <f t="shared" si="16"/>
        <v>0</v>
      </c>
      <c r="O41" s="62">
        <f t="shared" si="21"/>
        <v>0</v>
      </c>
      <c r="P41" s="63">
        <f t="shared" si="21"/>
        <v>0</v>
      </c>
      <c r="Q41" s="63">
        <f t="shared" si="21"/>
        <v>0</v>
      </c>
      <c r="R41" s="182" t="str">
        <f t="shared" si="5"/>
        <v/>
      </c>
      <c r="S41" s="63">
        <f t="shared" si="6"/>
        <v>0</v>
      </c>
      <c r="T41" s="64">
        <f t="shared" si="7"/>
        <v>0</v>
      </c>
      <c r="U41" s="65">
        <f>IF(AND($M41,$O41&gt;0),IF(ISNA(VLOOKUP(C41,Oz_Stations,1,FALSE)),0,(ROUND($I41-$H41,0)+1-IF(MOD($H41,1)*24&gt;MOD(Brekky_Stop,1)*24,1,0)-IF(MOD(Brekky_Start,1)*24&gt;MOD($I41,1)*24,1,0))),0)</f>
        <v>0</v>
      </c>
      <c r="V41" s="66" t="b">
        <f>IF(AND($M41,$P41&gt;0),IF(ISNA(VLOOKUP(C41,Oz_Stations,1,FALSE)),0,(ROUND($I41-$H41,0)+1-IF(MOD($H41,1)*24&gt;MOD(Lunch_Stop,1)*24,1,0)-IF(MOD(Lunch_Start,1)*24&gt;MOD($I41,1)*24,1,0))))</f>
        <v>0</v>
      </c>
      <c r="W41" s="66">
        <f>IF(AND($M41,$Q41&gt;0),IF(ISNA(VLOOKUP(C41,Oz_Stations,1,FALSE)),0,(ROUND($I41-$H41,0)+1-IF(MOD($H41,1)*24&gt;MOD(Dinner_Stop,1)*24,1,0)-IF(MOD(Dinner_Start,1)*24&gt;MOD($I41,1)*24,1,0))),0)</f>
        <v>0</v>
      </c>
      <c r="X41" s="63">
        <f t="shared" si="17"/>
        <v>0</v>
      </c>
      <c r="Y41" s="63">
        <f t="shared" si="18"/>
        <v>0</v>
      </c>
      <c r="Z41" s="185">
        <f t="shared" si="19"/>
        <v>0</v>
      </c>
      <c r="AA41" s="191">
        <f t="shared" si="20"/>
        <v>0</v>
      </c>
      <c r="AB41" s="227">
        <f t="shared" si="14"/>
        <v>0</v>
      </c>
    </row>
    <row r="42" spans="1:28" ht="15" customHeight="1">
      <c r="A42" s="170">
        <f t="shared" si="15"/>
        <v>41493</v>
      </c>
      <c r="B42" s="168"/>
      <c r="C42" s="169"/>
      <c r="D42" s="167"/>
      <c r="E42" s="13">
        <f t="shared" si="11"/>
        <v>41493</v>
      </c>
      <c r="F42" s="12"/>
      <c r="G42" s="17"/>
      <c r="H42" s="16" t="str">
        <f t="shared" si="0"/>
        <v/>
      </c>
      <c r="I42" s="11" t="str">
        <f t="shared" si="1"/>
        <v/>
      </c>
      <c r="J42" s="10"/>
      <c r="K42" s="162"/>
      <c r="L42" s="67">
        <f t="shared" si="2"/>
        <v>0</v>
      </c>
      <c r="M42" s="9" t="str">
        <f t="shared" si="12"/>
        <v/>
      </c>
      <c r="N42" s="61">
        <f t="shared" si="16"/>
        <v>0</v>
      </c>
      <c r="O42" s="62">
        <f t="shared" si="21"/>
        <v>0</v>
      </c>
      <c r="P42" s="63">
        <f t="shared" si="21"/>
        <v>0</v>
      </c>
      <c r="Q42" s="63">
        <f t="shared" si="21"/>
        <v>0</v>
      </c>
      <c r="R42" s="182" t="str">
        <f t="shared" si="5"/>
        <v/>
      </c>
      <c r="S42" s="63">
        <f t="shared" si="6"/>
        <v>0</v>
      </c>
      <c r="T42" s="64">
        <f t="shared" si="7"/>
        <v>0</v>
      </c>
      <c r="U42" s="65">
        <f>IF(AND($M42,$O42&gt;0),IF(ISNA(VLOOKUP(C42,Oz_Stations,1,FALSE)),0,(ROUND($I42-$H42,0)+1-IF(MOD($H42,1)*24&gt;MOD(Brekky_Stop,1)*24,1,0)-IF(MOD(Brekky_Start,1)*24&gt;MOD($I42,1)*24,1,0))),0)</f>
        <v>0</v>
      </c>
      <c r="V42" s="66" t="b">
        <f>IF(AND($M42,$P42&gt;0),IF(ISNA(VLOOKUP(C42,Oz_Stations,1,FALSE)),0,(ROUND($I42-$H42,0)+1-IF(MOD($H42,1)*24&gt;MOD(Lunch_Stop,1)*24,1,0)-IF(MOD(Lunch_Start,1)*24&gt;MOD($I42,1)*24,1,0))))</f>
        <v>0</v>
      </c>
      <c r="W42" s="66">
        <f>IF(AND($M42,$Q42&gt;0),IF(ISNA(VLOOKUP(C42,Oz_Stations,1,FALSE)),0,(ROUND($I42-$H42,0)+1-IF(MOD($H42,1)*24&gt;MOD(Dinner_Stop,1)*24,1,0)-IF(MOD(Dinner_Start,1)*24&gt;MOD($I42,1)*24,1,0))),0)</f>
        <v>0</v>
      </c>
      <c r="X42" s="63">
        <f t="shared" si="17"/>
        <v>0</v>
      </c>
      <c r="Y42" s="63">
        <f t="shared" si="18"/>
        <v>0</v>
      </c>
      <c r="Z42" s="185">
        <f t="shared" si="19"/>
        <v>0</v>
      </c>
      <c r="AA42" s="191">
        <f t="shared" si="20"/>
        <v>0</v>
      </c>
      <c r="AB42" s="227">
        <f t="shared" si="14"/>
        <v>0</v>
      </c>
    </row>
    <row r="43" spans="1:28" ht="15" customHeight="1">
      <c r="A43" s="170">
        <f t="shared" si="15"/>
        <v>41494</v>
      </c>
      <c r="B43" s="168"/>
      <c r="C43" s="169"/>
      <c r="D43" s="167"/>
      <c r="E43" s="13">
        <f t="shared" si="11"/>
        <v>41494</v>
      </c>
      <c r="F43" s="12"/>
      <c r="G43" s="17"/>
      <c r="H43" s="16" t="str">
        <f t="shared" si="0"/>
        <v/>
      </c>
      <c r="I43" s="11" t="str">
        <f t="shared" si="1"/>
        <v/>
      </c>
      <c r="J43" s="10"/>
      <c r="K43" s="162"/>
      <c r="L43" s="67">
        <f t="shared" si="2"/>
        <v>0</v>
      </c>
      <c r="M43" s="9" t="str">
        <f t="shared" si="12"/>
        <v/>
      </c>
      <c r="N43" s="61">
        <f t="shared" si="16"/>
        <v>0</v>
      </c>
      <c r="O43" s="62">
        <f t="shared" si="21"/>
        <v>0</v>
      </c>
      <c r="P43" s="63">
        <f t="shared" si="21"/>
        <v>0</v>
      </c>
      <c r="Q43" s="63">
        <f t="shared" si="21"/>
        <v>0</v>
      </c>
      <c r="R43" s="182" t="str">
        <f t="shared" si="5"/>
        <v/>
      </c>
      <c r="S43" s="63">
        <f t="shared" si="6"/>
        <v>0</v>
      </c>
      <c r="T43" s="64">
        <f t="shared" si="7"/>
        <v>0</v>
      </c>
      <c r="U43" s="65">
        <f>IF(AND($M43,$O43&gt;0),IF(ISNA(VLOOKUP(C43,Oz_Stations,1,FALSE)),0,(ROUND($I43-$H43,0)+1-IF(MOD($H43,1)*24&gt;MOD(Brekky_Stop,1)*24,1,0)-IF(MOD(Brekky_Start,1)*24&gt;MOD($I43,1)*24,1,0))),0)</f>
        <v>0</v>
      </c>
      <c r="V43" s="66" t="b">
        <f>IF(AND($M43,$P43&gt;0),IF(ISNA(VLOOKUP(C43,Oz_Stations,1,FALSE)),0,(ROUND($I43-$H43,0)+1-IF(MOD($H43,1)*24&gt;MOD(Lunch_Stop,1)*24,1,0)-IF(MOD(Lunch_Start,1)*24&gt;MOD($I43,1)*24,1,0))))</f>
        <v>0</v>
      </c>
      <c r="W43" s="66">
        <f>IF(AND($M43,$Q43&gt;0),IF(ISNA(VLOOKUP(C43,Oz_Stations,1,FALSE)),0,(ROUND($I43-$H43,0)+1-IF(MOD($H43,1)*24&gt;MOD(Dinner_Stop,1)*24,1,0)-IF(MOD(Dinner_Start,1)*24&gt;MOD($I43,1)*24,1,0))),0)</f>
        <v>0</v>
      </c>
      <c r="X43" s="63">
        <f t="shared" si="17"/>
        <v>0</v>
      </c>
      <c r="Y43" s="63">
        <f t="shared" si="18"/>
        <v>0</v>
      </c>
      <c r="Z43" s="185">
        <f t="shared" si="19"/>
        <v>0</v>
      </c>
      <c r="AA43" s="191">
        <f t="shared" si="20"/>
        <v>0</v>
      </c>
      <c r="AB43" s="227">
        <f t="shared" si="14"/>
        <v>0</v>
      </c>
    </row>
    <row r="44" spans="1:28" ht="15" customHeight="1">
      <c r="A44" s="170">
        <f t="shared" si="15"/>
        <v>41495</v>
      </c>
      <c r="B44" s="168"/>
      <c r="C44" s="169"/>
      <c r="D44" s="167"/>
      <c r="E44" s="13">
        <f t="shared" si="11"/>
        <v>41495</v>
      </c>
      <c r="F44" s="12"/>
      <c r="G44" s="17"/>
      <c r="H44" s="16" t="str">
        <f t="shared" si="0"/>
        <v/>
      </c>
      <c r="I44" s="11" t="str">
        <f t="shared" si="1"/>
        <v/>
      </c>
      <c r="J44" s="10"/>
      <c r="K44" s="162"/>
      <c r="L44" s="67">
        <f t="shared" si="2"/>
        <v>0</v>
      </c>
      <c r="M44" s="9" t="str">
        <f t="shared" si="12"/>
        <v/>
      </c>
      <c r="N44" s="61">
        <f t="shared" si="16"/>
        <v>0</v>
      </c>
      <c r="O44" s="62">
        <f t="shared" si="21"/>
        <v>0</v>
      </c>
      <c r="P44" s="63">
        <f t="shared" si="21"/>
        <v>0</v>
      </c>
      <c r="Q44" s="63">
        <f t="shared" si="21"/>
        <v>0</v>
      </c>
      <c r="R44" s="182" t="str">
        <f t="shared" si="5"/>
        <v/>
      </c>
      <c r="S44" s="63">
        <f t="shared" si="6"/>
        <v>0</v>
      </c>
      <c r="T44" s="64">
        <f t="shared" si="7"/>
        <v>0</v>
      </c>
      <c r="U44" s="65">
        <f>IF(AND($M44,$O44&gt;0),IF(ISNA(VLOOKUP(C44,Oz_Stations,1,FALSE)),0,(ROUND($I44-$H44,0)+1-IF(MOD($H44,1)*24&gt;MOD(Brekky_Stop,1)*24,1,0)-IF(MOD(Brekky_Start,1)*24&gt;MOD($I44,1)*24,1,0))),0)</f>
        <v>0</v>
      </c>
      <c r="V44" s="66" t="b">
        <f>IF(AND($M44,$P44&gt;0),IF(ISNA(VLOOKUP(C44,Oz_Stations,1,FALSE)),0,(ROUND($I44-$H44,0)+1-IF(MOD($H44,1)*24&gt;MOD(Lunch_Stop,1)*24,1,0)-IF(MOD(Lunch_Start,1)*24&gt;MOD($I44,1)*24,1,0))))</f>
        <v>0</v>
      </c>
      <c r="W44" s="66">
        <f>IF(AND($M44,$Q44&gt;0),IF(ISNA(VLOOKUP(C44,Oz_Stations,1,FALSE)),0,(ROUND($I44-$H44,0)+1-IF(MOD($H44,1)*24&gt;MOD(Dinner_Stop,1)*24,1,0)-IF(MOD(Dinner_Start,1)*24&gt;MOD($I44,1)*24,1,0))),0)</f>
        <v>0</v>
      </c>
      <c r="X44" s="63">
        <f t="shared" si="17"/>
        <v>0</v>
      </c>
      <c r="Y44" s="63">
        <f t="shared" si="18"/>
        <v>0</v>
      </c>
      <c r="Z44" s="185">
        <f t="shared" si="19"/>
        <v>0</v>
      </c>
      <c r="AA44" s="191">
        <f t="shared" si="20"/>
        <v>0</v>
      </c>
      <c r="AB44" s="227">
        <f t="shared" si="14"/>
        <v>0</v>
      </c>
    </row>
    <row r="45" spans="1:28" ht="15" customHeight="1">
      <c r="A45" s="170">
        <f t="shared" si="15"/>
        <v>41496</v>
      </c>
      <c r="B45" s="168"/>
      <c r="C45" s="169"/>
      <c r="D45" s="167"/>
      <c r="E45" s="13">
        <f t="shared" si="11"/>
        <v>41496</v>
      </c>
      <c r="F45" s="12"/>
      <c r="G45" s="17"/>
      <c r="H45" s="16" t="str">
        <f t="shared" si="0"/>
        <v/>
      </c>
      <c r="I45" s="11" t="str">
        <f t="shared" si="1"/>
        <v/>
      </c>
      <c r="J45" s="10"/>
      <c r="K45" s="162"/>
      <c r="L45" s="67">
        <f t="shared" si="2"/>
        <v>0</v>
      </c>
      <c r="M45" s="9" t="str">
        <f t="shared" si="12"/>
        <v/>
      </c>
      <c r="N45" s="61">
        <f t="shared" si="16"/>
        <v>0</v>
      </c>
      <c r="O45" s="62">
        <f t="shared" ref="O45:Q64" si="22">IF(ISNA(VLOOKUP($C45,OZ_TD_Stations,1,FALSE)),0,VLOOKUP($C45,OZ_StnAllow,O$4,FALSE))</f>
        <v>0</v>
      </c>
      <c r="P45" s="63">
        <f t="shared" si="22"/>
        <v>0</v>
      </c>
      <c r="Q45" s="63">
        <f t="shared" si="22"/>
        <v>0</v>
      </c>
      <c r="R45" s="182" t="str">
        <f t="shared" si="5"/>
        <v/>
      </c>
      <c r="S45" s="63">
        <f t="shared" si="6"/>
        <v>0</v>
      </c>
      <c r="T45" s="64">
        <f t="shared" si="7"/>
        <v>0</v>
      </c>
      <c r="U45" s="65">
        <f>IF(AND($M45,$O45&gt;0),IF(ISNA(VLOOKUP(C45,Oz_Stations,1,FALSE)),0,(ROUND($I45-$H45,0)+1-IF(MOD($H45,1)*24&gt;MOD(Brekky_Stop,1)*24,1,0)-IF(MOD(Brekky_Start,1)*24&gt;MOD($I45,1)*24,1,0))),0)</f>
        <v>0</v>
      </c>
      <c r="V45" s="66" t="b">
        <f>IF(AND($M45,$P45&gt;0),IF(ISNA(VLOOKUP(C45,Oz_Stations,1,FALSE)),0,(ROUND($I45-$H45,0)+1-IF(MOD($H45,1)*24&gt;MOD(Lunch_Stop,1)*24,1,0)-IF(MOD(Lunch_Start,1)*24&gt;MOD($I45,1)*24,1,0))))</f>
        <v>0</v>
      </c>
      <c r="W45" s="66">
        <f>IF(AND($M45,$Q45&gt;0),IF(ISNA(VLOOKUP(C45,Oz_Stations,1,FALSE)),0,(ROUND($I45-$H45,0)+1-IF(MOD($H45,1)*24&gt;MOD(Dinner_Stop,1)*24,1,0)-IF(MOD(Dinner_Start,1)*24&gt;MOD($I45,1)*24,1,0))),0)</f>
        <v>0</v>
      </c>
      <c r="X45" s="63">
        <f t="shared" si="17"/>
        <v>0</v>
      </c>
      <c r="Y45" s="63">
        <f t="shared" si="18"/>
        <v>0</v>
      </c>
      <c r="Z45" s="185">
        <f t="shared" si="19"/>
        <v>0</v>
      </c>
      <c r="AA45" s="191">
        <f t="shared" si="20"/>
        <v>0</v>
      </c>
      <c r="AB45" s="227">
        <f t="shared" si="14"/>
        <v>0</v>
      </c>
    </row>
    <row r="46" spans="1:28" ht="15" customHeight="1">
      <c r="A46" s="170">
        <f t="shared" si="15"/>
        <v>41497</v>
      </c>
      <c r="B46" s="168"/>
      <c r="C46" s="169"/>
      <c r="D46" s="167"/>
      <c r="E46" s="13">
        <f t="shared" si="11"/>
        <v>41497</v>
      </c>
      <c r="F46" s="12"/>
      <c r="G46" s="17"/>
      <c r="H46" s="16" t="str">
        <f t="shared" si="0"/>
        <v/>
      </c>
      <c r="I46" s="11" t="str">
        <f t="shared" si="1"/>
        <v/>
      </c>
      <c r="J46" s="10"/>
      <c r="K46" s="162"/>
      <c r="L46" s="67">
        <f t="shared" si="2"/>
        <v>0</v>
      </c>
      <c r="M46" s="9" t="str">
        <f t="shared" si="12"/>
        <v/>
      </c>
      <c r="N46" s="61">
        <f t="shared" si="16"/>
        <v>0</v>
      </c>
      <c r="O46" s="62">
        <f t="shared" si="22"/>
        <v>0</v>
      </c>
      <c r="P46" s="63">
        <f t="shared" si="22"/>
        <v>0</v>
      </c>
      <c r="Q46" s="63">
        <f t="shared" si="22"/>
        <v>0</v>
      </c>
      <c r="R46" s="182" t="str">
        <f t="shared" si="5"/>
        <v/>
      </c>
      <c r="S46" s="63">
        <f t="shared" si="6"/>
        <v>0</v>
      </c>
      <c r="T46" s="64">
        <f t="shared" si="7"/>
        <v>0</v>
      </c>
      <c r="U46" s="65">
        <f>IF(AND($M46,$O46&gt;0),IF(ISNA(VLOOKUP(C46,Oz_Stations,1,FALSE)),0,(ROUND($I46-$H46,0)+1-IF(MOD($H46,1)*24&gt;MOD(Brekky_Stop,1)*24,1,0)-IF(MOD(Brekky_Start,1)*24&gt;MOD($I46,1)*24,1,0))),0)</f>
        <v>0</v>
      </c>
      <c r="V46" s="66" t="b">
        <f>IF(AND($M46,$P46&gt;0),IF(ISNA(VLOOKUP(C46,Oz_Stations,1,FALSE)),0,(ROUND($I46-$H46,0)+1-IF(MOD($H46,1)*24&gt;MOD(Lunch_Stop,1)*24,1,0)-IF(MOD(Lunch_Start,1)*24&gt;MOD($I46,1)*24,1,0))))</f>
        <v>0</v>
      </c>
      <c r="W46" s="66">
        <f>IF(AND($M46,$Q46&gt;0),IF(ISNA(VLOOKUP(C46,Oz_Stations,1,FALSE)),0,(ROUND($I46-$H46,0)+1-IF(MOD($H46,1)*24&gt;MOD(Dinner_Stop,1)*24,1,0)-IF(MOD(Dinner_Start,1)*24&gt;MOD($I46,1)*24,1,0))),0)</f>
        <v>0</v>
      </c>
      <c r="X46" s="63">
        <f t="shared" si="17"/>
        <v>0</v>
      </c>
      <c r="Y46" s="63">
        <f t="shared" si="18"/>
        <v>0</v>
      </c>
      <c r="Z46" s="185">
        <f t="shared" si="19"/>
        <v>0</v>
      </c>
      <c r="AA46" s="191">
        <f t="shared" si="20"/>
        <v>0</v>
      </c>
      <c r="AB46" s="227">
        <f t="shared" si="14"/>
        <v>0</v>
      </c>
    </row>
    <row r="47" spans="1:28" ht="15" customHeight="1">
      <c r="A47" s="170">
        <f t="shared" si="15"/>
        <v>41498</v>
      </c>
      <c r="B47" s="168"/>
      <c r="C47" s="169"/>
      <c r="D47" s="167"/>
      <c r="E47" s="13">
        <f t="shared" si="11"/>
        <v>41498</v>
      </c>
      <c r="F47" s="12"/>
      <c r="G47" s="17"/>
      <c r="H47" s="16" t="str">
        <f t="shared" si="0"/>
        <v/>
      </c>
      <c r="I47" s="11" t="str">
        <f t="shared" si="1"/>
        <v/>
      </c>
      <c r="J47" s="10"/>
      <c r="K47" s="162"/>
      <c r="L47" s="67">
        <f t="shared" si="2"/>
        <v>0</v>
      </c>
      <c r="M47" s="9" t="str">
        <f t="shared" si="12"/>
        <v/>
      </c>
      <c r="N47" s="61">
        <f t="shared" si="16"/>
        <v>0</v>
      </c>
      <c r="O47" s="62">
        <f t="shared" si="22"/>
        <v>0</v>
      </c>
      <c r="P47" s="63">
        <f t="shared" si="22"/>
        <v>0</v>
      </c>
      <c r="Q47" s="63">
        <f t="shared" si="22"/>
        <v>0</v>
      </c>
      <c r="R47" s="182" t="str">
        <f t="shared" si="5"/>
        <v/>
      </c>
      <c r="S47" s="63">
        <f t="shared" si="6"/>
        <v>0</v>
      </c>
      <c r="T47" s="64">
        <f t="shared" si="7"/>
        <v>0</v>
      </c>
      <c r="U47" s="65">
        <f>IF(AND($M47,$O47&gt;0),IF(ISNA(VLOOKUP(C47,Oz_Stations,1,FALSE)),0,(ROUND($I47-$H47,0)+1-IF(MOD($H47,1)*24&gt;MOD(Brekky_Stop,1)*24,1,0)-IF(MOD(Brekky_Start,1)*24&gt;MOD($I47,1)*24,1,0))),0)</f>
        <v>0</v>
      </c>
      <c r="V47" s="66" t="b">
        <f>IF(AND($M47,$P47&gt;0),IF(ISNA(VLOOKUP(C47,Oz_Stations,1,FALSE)),0,(ROUND($I47-$H47,0)+1-IF(MOD($H47,1)*24&gt;MOD(Lunch_Stop,1)*24,1,0)-IF(MOD(Lunch_Start,1)*24&gt;MOD($I47,1)*24,1,0))))</f>
        <v>0</v>
      </c>
      <c r="W47" s="66">
        <f>IF(AND($M47,$Q47&gt;0),IF(ISNA(VLOOKUP(C47,Oz_Stations,1,FALSE)),0,(ROUND($I47-$H47,0)+1-IF(MOD($H47,1)*24&gt;MOD(Dinner_Stop,1)*24,1,0)-IF(MOD(Dinner_Start,1)*24&gt;MOD($I47,1)*24,1,0))),0)</f>
        <v>0</v>
      </c>
      <c r="X47" s="63">
        <f t="shared" si="17"/>
        <v>0</v>
      </c>
      <c r="Y47" s="63">
        <f t="shared" si="18"/>
        <v>0</v>
      </c>
      <c r="Z47" s="185">
        <f t="shared" si="19"/>
        <v>0</v>
      </c>
      <c r="AA47" s="191">
        <f t="shared" si="20"/>
        <v>0</v>
      </c>
      <c r="AB47" s="227">
        <f t="shared" si="14"/>
        <v>0</v>
      </c>
    </row>
    <row r="48" spans="1:28" ht="15" customHeight="1">
      <c r="A48" s="170">
        <f t="shared" si="15"/>
        <v>41499</v>
      </c>
      <c r="B48" s="168"/>
      <c r="C48" s="169"/>
      <c r="D48" s="167"/>
      <c r="E48" s="13">
        <f t="shared" si="11"/>
        <v>41499</v>
      </c>
      <c r="F48" s="12"/>
      <c r="G48" s="17"/>
      <c r="H48" s="16" t="str">
        <f t="shared" si="0"/>
        <v/>
      </c>
      <c r="I48" s="11" t="str">
        <f t="shared" si="1"/>
        <v/>
      </c>
      <c r="J48" s="10"/>
      <c r="K48" s="162"/>
      <c r="L48" s="67">
        <f t="shared" si="2"/>
        <v>0</v>
      </c>
      <c r="M48" s="9" t="str">
        <f t="shared" si="12"/>
        <v/>
      </c>
      <c r="N48" s="61">
        <f t="shared" si="16"/>
        <v>0</v>
      </c>
      <c r="O48" s="62">
        <f t="shared" si="22"/>
        <v>0</v>
      </c>
      <c r="P48" s="63">
        <f t="shared" si="22"/>
        <v>0</v>
      </c>
      <c r="Q48" s="63">
        <f t="shared" si="22"/>
        <v>0</v>
      </c>
      <c r="R48" s="182" t="str">
        <f t="shared" si="5"/>
        <v/>
      </c>
      <c r="S48" s="63">
        <f t="shared" si="6"/>
        <v>0</v>
      </c>
      <c r="T48" s="64">
        <f t="shared" si="7"/>
        <v>0</v>
      </c>
      <c r="U48" s="65">
        <f>IF(AND($M48,$O48&gt;0),IF(ISNA(VLOOKUP(C48,Oz_Stations,1,FALSE)),0,(ROUND($I48-$H48,0)+1-IF(MOD($H48,1)*24&gt;MOD(Brekky_Stop,1)*24,1,0)-IF(MOD(Brekky_Start,1)*24&gt;MOD($I48,1)*24,1,0))),0)</f>
        <v>0</v>
      </c>
      <c r="V48" s="66" t="b">
        <f>IF(AND($M48,$P48&gt;0),IF(ISNA(VLOOKUP(C48,Oz_Stations,1,FALSE)),0,(ROUND($I48-$H48,0)+1-IF(MOD($H48,1)*24&gt;MOD(Lunch_Stop,1)*24,1,0)-IF(MOD(Lunch_Start,1)*24&gt;MOD($I48,1)*24,1,0))))</f>
        <v>0</v>
      </c>
      <c r="W48" s="66">
        <f>IF(AND($M48,$Q48&gt;0),IF(ISNA(VLOOKUP(C48,Oz_Stations,1,FALSE)),0,(ROUND($I48-$H48,0)+1-IF(MOD($H48,1)*24&gt;MOD(Dinner_Stop,1)*24,1,0)-IF(MOD(Dinner_Start,1)*24&gt;MOD($I48,1)*24,1,0))),0)</f>
        <v>0</v>
      </c>
      <c r="X48" s="63">
        <f t="shared" si="17"/>
        <v>0</v>
      </c>
      <c r="Y48" s="63">
        <f t="shared" si="18"/>
        <v>0</v>
      </c>
      <c r="Z48" s="185">
        <f t="shared" si="19"/>
        <v>0</v>
      </c>
      <c r="AA48" s="191">
        <f t="shared" si="20"/>
        <v>0</v>
      </c>
      <c r="AB48" s="227">
        <f t="shared" si="14"/>
        <v>0</v>
      </c>
    </row>
    <row r="49" spans="1:28" ht="15" customHeight="1">
      <c r="A49" s="170">
        <f t="shared" si="15"/>
        <v>41500</v>
      </c>
      <c r="B49" s="168"/>
      <c r="C49" s="169"/>
      <c r="D49" s="167"/>
      <c r="E49" s="13">
        <f t="shared" si="11"/>
        <v>41500</v>
      </c>
      <c r="F49" s="12"/>
      <c r="G49" s="17"/>
      <c r="H49" s="16" t="str">
        <f t="shared" si="0"/>
        <v/>
      </c>
      <c r="I49" s="11" t="str">
        <f t="shared" si="1"/>
        <v/>
      </c>
      <c r="J49" s="10"/>
      <c r="K49" s="162"/>
      <c r="L49" s="67">
        <f t="shared" si="2"/>
        <v>0</v>
      </c>
      <c r="M49" s="9" t="str">
        <f t="shared" si="12"/>
        <v/>
      </c>
      <c r="N49" s="61">
        <f t="shared" si="16"/>
        <v>0</v>
      </c>
      <c r="O49" s="62">
        <f t="shared" si="22"/>
        <v>0</v>
      </c>
      <c r="P49" s="63">
        <f t="shared" si="22"/>
        <v>0</v>
      </c>
      <c r="Q49" s="63">
        <f t="shared" si="22"/>
        <v>0</v>
      </c>
      <c r="R49" s="182" t="str">
        <f t="shared" si="5"/>
        <v/>
      </c>
      <c r="S49" s="63">
        <f t="shared" si="6"/>
        <v>0</v>
      </c>
      <c r="T49" s="64">
        <f t="shared" si="7"/>
        <v>0</v>
      </c>
      <c r="U49" s="65">
        <f>IF(AND($M49,$O49&gt;0),IF(ISNA(VLOOKUP(C49,Oz_Stations,1,FALSE)),0,(ROUND($I49-$H49,0)+1-IF(MOD($H49,1)*24&gt;MOD(Brekky_Stop,1)*24,1,0)-IF(MOD(Brekky_Start,1)*24&gt;MOD($I49,1)*24,1,0))),0)</f>
        <v>0</v>
      </c>
      <c r="V49" s="66" t="b">
        <f>IF(AND($M49,$P49&gt;0),IF(ISNA(VLOOKUP(C49,Oz_Stations,1,FALSE)),0,(ROUND($I49-$H49,0)+1-IF(MOD($H49,1)*24&gt;MOD(Lunch_Stop,1)*24,1,0)-IF(MOD(Lunch_Start,1)*24&gt;MOD($I49,1)*24,1,0))))</f>
        <v>0</v>
      </c>
      <c r="W49" s="66">
        <f>IF(AND($M49,$Q49&gt;0),IF(ISNA(VLOOKUP(C49,Oz_Stations,1,FALSE)),0,(ROUND($I49-$H49,0)+1-IF(MOD($H49,1)*24&gt;MOD(Dinner_Stop,1)*24,1,0)-IF(MOD(Dinner_Start,1)*24&gt;MOD($I49,1)*24,1,0))),0)</f>
        <v>0</v>
      </c>
      <c r="X49" s="63">
        <f t="shared" si="17"/>
        <v>0</v>
      </c>
      <c r="Y49" s="63">
        <f t="shared" si="18"/>
        <v>0</v>
      </c>
      <c r="Z49" s="185">
        <f t="shared" si="19"/>
        <v>0</v>
      </c>
      <c r="AA49" s="191">
        <f t="shared" si="20"/>
        <v>0</v>
      </c>
      <c r="AB49" s="227">
        <f t="shared" si="14"/>
        <v>0</v>
      </c>
    </row>
    <row r="50" spans="1:28" ht="15" customHeight="1">
      <c r="A50" s="170">
        <f t="shared" si="15"/>
        <v>41501</v>
      </c>
      <c r="B50" s="168"/>
      <c r="C50" s="169"/>
      <c r="D50" s="167"/>
      <c r="E50" s="13">
        <f t="shared" si="11"/>
        <v>41501</v>
      </c>
      <c r="F50" s="12"/>
      <c r="G50" s="17"/>
      <c r="H50" s="16" t="str">
        <f t="shared" si="0"/>
        <v/>
      </c>
      <c r="I50" s="11" t="str">
        <f t="shared" si="1"/>
        <v/>
      </c>
      <c r="J50" s="10"/>
      <c r="K50" s="162"/>
      <c r="L50" s="67">
        <f t="shared" si="2"/>
        <v>0</v>
      </c>
      <c r="M50" s="9" t="str">
        <f t="shared" si="12"/>
        <v/>
      </c>
      <c r="N50" s="61">
        <f t="shared" si="16"/>
        <v>0</v>
      </c>
      <c r="O50" s="62">
        <f t="shared" si="22"/>
        <v>0</v>
      </c>
      <c r="P50" s="63">
        <f t="shared" si="22"/>
        <v>0</v>
      </c>
      <c r="Q50" s="63">
        <f t="shared" si="22"/>
        <v>0</v>
      </c>
      <c r="R50" s="182" t="str">
        <f t="shared" si="5"/>
        <v/>
      </c>
      <c r="S50" s="63">
        <f t="shared" si="6"/>
        <v>0</v>
      </c>
      <c r="T50" s="64">
        <f t="shared" si="7"/>
        <v>0</v>
      </c>
      <c r="U50" s="65">
        <f>IF(AND($M50,$O50&gt;0),IF(ISNA(VLOOKUP(C50,Oz_Stations,1,FALSE)),0,(ROUND($I50-$H50,0)+1-IF(MOD($H50,1)*24&gt;MOD(Brekky_Stop,1)*24,1,0)-IF(MOD(Brekky_Start,1)*24&gt;MOD($I50,1)*24,1,0))),0)</f>
        <v>0</v>
      </c>
      <c r="V50" s="66" t="b">
        <f>IF(AND($M50,$P50&gt;0),IF(ISNA(VLOOKUP(C50,Oz_Stations,1,FALSE)),0,(ROUND($I50-$H50,0)+1-IF(MOD($H50,1)*24&gt;MOD(Lunch_Stop,1)*24,1,0)-IF(MOD(Lunch_Start,1)*24&gt;MOD($I50,1)*24,1,0))))</f>
        <v>0</v>
      </c>
      <c r="W50" s="66">
        <f>IF(AND($M50,$Q50&gt;0),IF(ISNA(VLOOKUP(C50,Oz_Stations,1,FALSE)),0,(ROUND($I50-$H50,0)+1-IF(MOD($H50,1)*24&gt;MOD(Dinner_Stop,1)*24,1,0)-IF(MOD(Dinner_Start,1)*24&gt;MOD($I50,1)*24,1,0))),0)</f>
        <v>0</v>
      </c>
      <c r="X50" s="63">
        <f t="shared" si="17"/>
        <v>0</v>
      </c>
      <c r="Y50" s="63">
        <f t="shared" si="18"/>
        <v>0</v>
      </c>
      <c r="Z50" s="185">
        <f t="shared" si="19"/>
        <v>0</v>
      </c>
      <c r="AA50" s="191">
        <f t="shared" si="20"/>
        <v>0</v>
      </c>
      <c r="AB50" s="227">
        <f t="shared" si="14"/>
        <v>0</v>
      </c>
    </row>
    <row r="51" spans="1:28" ht="15" customHeight="1">
      <c r="A51" s="170">
        <f t="shared" si="15"/>
        <v>41502</v>
      </c>
      <c r="B51" s="168"/>
      <c r="C51" s="169"/>
      <c r="D51" s="167"/>
      <c r="E51" s="13">
        <f t="shared" si="11"/>
        <v>41502</v>
      </c>
      <c r="F51" s="12"/>
      <c r="G51" s="17"/>
      <c r="H51" s="16" t="str">
        <f t="shared" si="0"/>
        <v/>
      </c>
      <c r="I51" s="11" t="str">
        <f t="shared" si="1"/>
        <v/>
      </c>
      <c r="J51" s="10"/>
      <c r="K51" s="162"/>
      <c r="L51" s="67">
        <f t="shared" si="2"/>
        <v>0</v>
      </c>
      <c r="M51" s="9" t="str">
        <f t="shared" si="12"/>
        <v/>
      </c>
      <c r="N51" s="61">
        <f t="shared" si="16"/>
        <v>0</v>
      </c>
      <c r="O51" s="62">
        <f t="shared" si="22"/>
        <v>0</v>
      </c>
      <c r="P51" s="63">
        <f t="shared" si="22"/>
        <v>0</v>
      </c>
      <c r="Q51" s="63">
        <f t="shared" si="22"/>
        <v>0</v>
      </c>
      <c r="R51" s="182" t="str">
        <f t="shared" si="5"/>
        <v/>
      </c>
      <c r="S51" s="63">
        <f t="shared" si="6"/>
        <v>0</v>
      </c>
      <c r="T51" s="64">
        <f t="shared" si="7"/>
        <v>0</v>
      </c>
      <c r="U51" s="65">
        <f>IF(AND($M51,$O51&gt;0),IF(ISNA(VLOOKUP(C51,Oz_Stations,1,FALSE)),0,(ROUND($I51-$H51,0)+1-IF(MOD($H51,1)*24&gt;MOD(Brekky_Stop,1)*24,1,0)-IF(MOD(Brekky_Start,1)*24&gt;MOD($I51,1)*24,1,0))),0)</f>
        <v>0</v>
      </c>
      <c r="V51" s="66" t="b">
        <f>IF(AND($M51,$P51&gt;0),IF(ISNA(VLOOKUP(C51,Oz_Stations,1,FALSE)),0,(ROUND($I51-$H51,0)+1-IF(MOD($H51,1)*24&gt;MOD(Lunch_Stop,1)*24,1,0)-IF(MOD(Lunch_Start,1)*24&gt;MOD($I51,1)*24,1,0))))</f>
        <v>0</v>
      </c>
      <c r="W51" s="66">
        <f>IF(AND($M51,$Q51&gt;0),IF(ISNA(VLOOKUP(C51,Oz_Stations,1,FALSE)),0,(ROUND($I51-$H51,0)+1-IF(MOD($H51,1)*24&gt;MOD(Dinner_Stop,1)*24,1,0)-IF(MOD(Dinner_Start,1)*24&gt;MOD($I51,1)*24,1,0))),0)</f>
        <v>0</v>
      </c>
      <c r="X51" s="63">
        <f t="shared" si="17"/>
        <v>0</v>
      </c>
      <c r="Y51" s="63">
        <f t="shared" si="18"/>
        <v>0</v>
      </c>
      <c r="Z51" s="185">
        <f t="shared" si="19"/>
        <v>0</v>
      </c>
      <c r="AA51" s="191">
        <f t="shared" si="20"/>
        <v>0</v>
      </c>
      <c r="AB51" s="227">
        <f t="shared" si="14"/>
        <v>0</v>
      </c>
    </row>
    <row r="52" spans="1:28" ht="15" customHeight="1">
      <c r="A52" s="170">
        <f t="shared" si="15"/>
        <v>41503</v>
      </c>
      <c r="B52" s="168"/>
      <c r="C52" s="169"/>
      <c r="D52" s="167"/>
      <c r="E52" s="13">
        <f t="shared" si="11"/>
        <v>41503</v>
      </c>
      <c r="F52" s="12"/>
      <c r="G52" s="17"/>
      <c r="H52" s="16" t="str">
        <f t="shared" si="0"/>
        <v/>
      </c>
      <c r="I52" s="11" t="str">
        <f t="shared" si="1"/>
        <v/>
      </c>
      <c r="J52" s="10"/>
      <c r="K52" s="162"/>
      <c r="L52" s="67">
        <f t="shared" si="2"/>
        <v>0</v>
      </c>
      <c r="M52" s="9" t="str">
        <f t="shared" si="12"/>
        <v/>
      </c>
      <c r="N52" s="61">
        <f t="shared" si="16"/>
        <v>0</v>
      </c>
      <c r="O52" s="62">
        <f t="shared" si="22"/>
        <v>0</v>
      </c>
      <c r="P52" s="63">
        <f t="shared" si="22"/>
        <v>0</v>
      </c>
      <c r="Q52" s="63">
        <f t="shared" si="22"/>
        <v>0</v>
      </c>
      <c r="R52" s="182" t="str">
        <f t="shared" si="5"/>
        <v/>
      </c>
      <c r="S52" s="63">
        <f t="shared" si="6"/>
        <v>0</v>
      </c>
      <c r="T52" s="64">
        <f t="shared" si="7"/>
        <v>0</v>
      </c>
      <c r="U52" s="65">
        <f>IF(AND($M52,$O52&gt;0),IF(ISNA(VLOOKUP(C52,Oz_Stations,1,FALSE)),0,(ROUND($I52-$H52,0)+1-IF(MOD($H52,1)*24&gt;MOD(Brekky_Stop,1)*24,1,0)-IF(MOD(Brekky_Start,1)*24&gt;MOD($I52,1)*24,1,0))),0)</f>
        <v>0</v>
      </c>
      <c r="V52" s="66" t="b">
        <f>IF(AND($M52,$P52&gt;0),IF(ISNA(VLOOKUP(C52,Oz_Stations,1,FALSE)),0,(ROUND($I52-$H52,0)+1-IF(MOD($H52,1)*24&gt;MOD(Lunch_Stop,1)*24,1,0)-IF(MOD(Lunch_Start,1)*24&gt;MOD($I52,1)*24,1,0))))</f>
        <v>0</v>
      </c>
      <c r="W52" s="66">
        <f>IF(AND($M52,$Q52&gt;0),IF(ISNA(VLOOKUP(C52,Oz_Stations,1,FALSE)),0,(ROUND($I52-$H52,0)+1-IF(MOD($H52,1)*24&gt;MOD(Dinner_Stop,1)*24,1,0)-IF(MOD(Dinner_Start,1)*24&gt;MOD($I52,1)*24,1,0))),0)</f>
        <v>0</v>
      </c>
      <c r="X52" s="63">
        <f t="shared" si="17"/>
        <v>0</v>
      </c>
      <c r="Y52" s="63">
        <f t="shared" si="18"/>
        <v>0</v>
      </c>
      <c r="Z52" s="185">
        <f t="shared" si="19"/>
        <v>0</v>
      </c>
      <c r="AA52" s="191">
        <f t="shared" si="20"/>
        <v>0</v>
      </c>
      <c r="AB52" s="227">
        <f t="shared" si="14"/>
        <v>0</v>
      </c>
    </row>
    <row r="53" spans="1:28" ht="15" customHeight="1">
      <c r="A53" s="170">
        <f t="shared" si="15"/>
        <v>41504</v>
      </c>
      <c r="B53" s="168"/>
      <c r="C53" s="169"/>
      <c r="D53" s="167"/>
      <c r="E53" s="13">
        <f t="shared" si="11"/>
        <v>41504</v>
      </c>
      <c r="F53" s="12"/>
      <c r="G53" s="17"/>
      <c r="H53" s="16" t="str">
        <f t="shared" si="0"/>
        <v/>
      </c>
      <c r="I53" s="11" t="str">
        <f t="shared" si="1"/>
        <v/>
      </c>
      <c r="J53" s="10"/>
      <c r="K53" s="162"/>
      <c r="L53" s="67">
        <f t="shared" si="2"/>
        <v>0</v>
      </c>
      <c r="M53" s="9" t="str">
        <f t="shared" si="12"/>
        <v/>
      </c>
      <c r="N53" s="61">
        <f t="shared" si="16"/>
        <v>0</v>
      </c>
      <c r="O53" s="62">
        <f t="shared" si="22"/>
        <v>0</v>
      </c>
      <c r="P53" s="63">
        <f t="shared" si="22"/>
        <v>0</v>
      </c>
      <c r="Q53" s="63">
        <f t="shared" si="22"/>
        <v>0</v>
      </c>
      <c r="R53" s="182" t="str">
        <f t="shared" si="5"/>
        <v/>
      </c>
      <c r="S53" s="63">
        <f t="shared" si="6"/>
        <v>0</v>
      </c>
      <c r="T53" s="64">
        <f t="shared" si="7"/>
        <v>0</v>
      </c>
      <c r="U53" s="65">
        <f>IF(AND($M53,$O53&gt;0),IF(ISNA(VLOOKUP(C53,Oz_Stations,1,FALSE)),0,(ROUND($I53-$H53,0)+1-IF(MOD($H53,1)*24&gt;MOD(Brekky_Stop,1)*24,1,0)-IF(MOD(Brekky_Start,1)*24&gt;MOD($I53,1)*24,1,0))),0)</f>
        <v>0</v>
      </c>
      <c r="V53" s="66" t="b">
        <f>IF(AND($M53,$P53&gt;0),IF(ISNA(VLOOKUP(C53,Oz_Stations,1,FALSE)),0,(ROUND($I53-$H53,0)+1-IF(MOD($H53,1)*24&gt;MOD(Lunch_Stop,1)*24,1,0)-IF(MOD(Lunch_Start,1)*24&gt;MOD($I53,1)*24,1,0))))</f>
        <v>0</v>
      </c>
      <c r="W53" s="66">
        <f>IF(AND($M53,$Q53&gt;0),IF(ISNA(VLOOKUP(C53,Oz_Stations,1,FALSE)),0,(ROUND($I53-$H53,0)+1-IF(MOD($H53,1)*24&gt;MOD(Dinner_Stop,1)*24,1,0)-IF(MOD(Dinner_Start,1)*24&gt;MOD($I53,1)*24,1,0))),0)</f>
        <v>0</v>
      </c>
      <c r="X53" s="63">
        <f t="shared" si="17"/>
        <v>0</v>
      </c>
      <c r="Y53" s="63">
        <f t="shared" si="18"/>
        <v>0</v>
      </c>
      <c r="Z53" s="185">
        <f t="shared" si="19"/>
        <v>0</v>
      </c>
      <c r="AA53" s="191">
        <f t="shared" si="20"/>
        <v>0</v>
      </c>
      <c r="AB53" s="227">
        <f t="shared" si="14"/>
        <v>0</v>
      </c>
    </row>
    <row r="54" spans="1:28" ht="15" customHeight="1">
      <c r="A54" s="170">
        <f t="shared" si="15"/>
        <v>41505</v>
      </c>
      <c r="B54" s="168"/>
      <c r="C54" s="169"/>
      <c r="D54" s="167"/>
      <c r="E54" s="13">
        <f t="shared" si="11"/>
        <v>41505</v>
      </c>
      <c r="F54" s="12"/>
      <c r="G54" s="17"/>
      <c r="H54" s="16" t="str">
        <f t="shared" si="0"/>
        <v/>
      </c>
      <c r="I54" s="11" t="str">
        <f t="shared" si="1"/>
        <v/>
      </c>
      <c r="J54" s="10"/>
      <c r="K54" s="162"/>
      <c r="L54" s="67">
        <f t="shared" si="2"/>
        <v>0</v>
      </c>
      <c r="M54" s="9" t="str">
        <f t="shared" si="12"/>
        <v/>
      </c>
      <c r="N54" s="61">
        <f t="shared" si="16"/>
        <v>0</v>
      </c>
      <c r="O54" s="62">
        <f t="shared" si="22"/>
        <v>0</v>
      </c>
      <c r="P54" s="63">
        <f t="shared" si="22"/>
        <v>0</v>
      </c>
      <c r="Q54" s="63">
        <f t="shared" si="22"/>
        <v>0</v>
      </c>
      <c r="R54" s="182" t="str">
        <f t="shared" si="5"/>
        <v/>
      </c>
      <c r="S54" s="63">
        <f t="shared" si="6"/>
        <v>0</v>
      </c>
      <c r="T54" s="64">
        <f t="shared" si="7"/>
        <v>0</v>
      </c>
      <c r="U54" s="65">
        <f>IF(AND($M54,$O54&gt;0),IF(ISNA(VLOOKUP(C54,Oz_Stations,1,FALSE)),0,(ROUND($I54-$H54,0)+1-IF(MOD($H54,1)*24&gt;MOD(Brekky_Stop,1)*24,1,0)-IF(MOD(Brekky_Start,1)*24&gt;MOD($I54,1)*24,1,0))),0)</f>
        <v>0</v>
      </c>
      <c r="V54" s="66" t="b">
        <f>IF(AND($M54,$P54&gt;0),IF(ISNA(VLOOKUP(C54,Oz_Stations,1,FALSE)),0,(ROUND($I54-$H54,0)+1-IF(MOD($H54,1)*24&gt;MOD(Lunch_Stop,1)*24,1,0)-IF(MOD(Lunch_Start,1)*24&gt;MOD($I54,1)*24,1,0))))</f>
        <v>0</v>
      </c>
      <c r="W54" s="66">
        <f>IF(AND($M54,$Q54&gt;0),IF(ISNA(VLOOKUP(C54,Oz_Stations,1,FALSE)),0,(ROUND($I54-$H54,0)+1-IF(MOD($H54,1)*24&gt;MOD(Dinner_Stop,1)*24,1,0)-IF(MOD(Dinner_Start,1)*24&gt;MOD($I54,1)*24,1,0))),0)</f>
        <v>0</v>
      </c>
      <c r="X54" s="63">
        <f t="shared" si="17"/>
        <v>0</v>
      </c>
      <c r="Y54" s="63">
        <f t="shared" si="18"/>
        <v>0</v>
      </c>
      <c r="Z54" s="185">
        <f t="shared" si="19"/>
        <v>0</v>
      </c>
      <c r="AA54" s="191">
        <f t="shared" si="20"/>
        <v>0</v>
      </c>
      <c r="AB54" s="227">
        <f t="shared" si="14"/>
        <v>0</v>
      </c>
    </row>
    <row r="55" spans="1:28" ht="15" customHeight="1">
      <c r="A55" s="170">
        <f t="shared" si="15"/>
        <v>41506</v>
      </c>
      <c r="B55" s="168"/>
      <c r="C55" s="169"/>
      <c r="D55" s="167"/>
      <c r="E55" s="13">
        <f t="shared" si="11"/>
        <v>41506</v>
      </c>
      <c r="F55" s="12"/>
      <c r="G55" s="17"/>
      <c r="H55" s="16" t="str">
        <f t="shared" si="0"/>
        <v/>
      </c>
      <c r="I55" s="11" t="str">
        <f t="shared" si="1"/>
        <v/>
      </c>
      <c r="J55" s="10"/>
      <c r="K55" s="162"/>
      <c r="L55" s="67">
        <f t="shared" si="2"/>
        <v>0</v>
      </c>
      <c r="M55" s="9" t="str">
        <f t="shared" si="12"/>
        <v/>
      </c>
      <c r="N55" s="61">
        <f t="shared" si="16"/>
        <v>0</v>
      </c>
      <c r="O55" s="62">
        <f t="shared" si="22"/>
        <v>0</v>
      </c>
      <c r="P55" s="63">
        <f t="shared" si="22"/>
        <v>0</v>
      </c>
      <c r="Q55" s="63">
        <f t="shared" si="22"/>
        <v>0</v>
      </c>
      <c r="R55" s="182" t="str">
        <f t="shared" si="5"/>
        <v/>
      </c>
      <c r="S55" s="63">
        <f t="shared" si="6"/>
        <v>0</v>
      </c>
      <c r="T55" s="64">
        <f t="shared" si="7"/>
        <v>0</v>
      </c>
      <c r="U55" s="65">
        <f>IF(AND($M55,$O55&gt;0),IF(ISNA(VLOOKUP(C55,Oz_Stations,1,FALSE)),0,(ROUND($I55-$H55,0)+1-IF(MOD($H55,1)*24&gt;MOD(Brekky_Stop,1)*24,1,0)-IF(MOD(Brekky_Start,1)*24&gt;MOD($I55,1)*24,1,0))),0)</f>
        <v>0</v>
      </c>
      <c r="V55" s="66" t="b">
        <f>IF(AND($M55,$P55&gt;0),IF(ISNA(VLOOKUP(C55,Oz_Stations,1,FALSE)),0,(ROUND($I55-$H55,0)+1-IF(MOD($H55,1)*24&gt;MOD(Lunch_Stop,1)*24,1,0)-IF(MOD(Lunch_Start,1)*24&gt;MOD($I55,1)*24,1,0))))</f>
        <v>0</v>
      </c>
      <c r="W55" s="66">
        <f>IF(AND($M55,$Q55&gt;0),IF(ISNA(VLOOKUP(C55,Oz_Stations,1,FALSE)),0,(ROUND($I55-$H55,0)+1-IF(MOD($H55,1)*24&gt;MOD(Dinner_Stop,1)*24,1,0)-IF(MOD(Dinner_Start,1)*24&gt;MOD($I55,1)*24,1,0))),0)</f>
        <v>0</v>
      </c>
      <c r="X55" s="63">
        <f t="shared" si="17"/>
        <v>0</v>
      </c>
      <c r="Y55" s="63">
        <f t="shared" si="18"/>
        <v>0</v>
      </c>
      <c r="Z55" s="185">
        <f t="shared" si="19"/>
        <v>0</v>
      </c>
      <c r="AA55" s="191">
        <f t="shared" si="20"/>
        <v>0</v>
      </c>
      <c r="AB55" s="227">
        <f t="shared" si="14"/>
        <v>0</v>
      </c>
    </row>
    <row r="56" spans="1:28" ht="15" customHeight="1">
      <c r="A56" s="170">
        <f t="shared" si="15"/>
        <v>41507</v>
      </c>
      <c r="B56" s="168"/>
      <c r="C56" s="169"/>
      <c r="D56" s="167"/>
      <c r="E56" s="13">
        <f t="shared" si="11"/>
        <v>41507</v>
      </c>
      <c r="F56" s="12"/>
      <c r="G56" s="17"/>
      <c r="H56" s="16" t="str">
        <f t="shared" si="0"/>
        <v/>
      </c>
      <c r="I56" s="11" t="str">
        <f t="shared" si="1"/>
        <v/>
      </c>
      <c r="J56" s="10"/>
      <c r="K56" s="162"/>
      <c r="L56" s="67">
        <f t="shared" si="2"/>
        <v>0</v>
      </c>
      <c r="M56" s="9" t="str">
        <f t="shared" si="12"/>
        <v/>
      </c>
      <c r="N56" s="61">
        <f t="shared" si="16"/>
        <v>0</v>
      </c>
      <c r="O56" s="62">
        <f t="shared" si="22"/>
        <v>0</v>
      </c>
      <c r="P56" s="63">
        <f t="shared" si="22"/>
        <v>0</v>
      </c>
      <c r="Q56" s="63">
        <f t="shared" si="22"/>
        <v>0</v>
      </c>
      <c r="R56" s="182" t="str">
        <f t="shared" si="5"/>
        <v/>
      </c>
      <c r="S56" s="63">
        <f t="shared" si="6"/>
        <v>0</v>
      </c>
      <c r="T56" s="64">
        <f t="shared" si="7"/>
        <v>0</v>
      </c>
      <c r="U56" s="65">
        <f>IF(AND($M56,$O56&gt;0),IF(ISNA(VLOOKUP(C56,Oz_Stations,1,FALSE)),0,(ROUND($I56-$H56,0)+1-IF(MOD($H56,1)*24&gt;MOD(Brekky_Stop,1)*24,1,0)-IF(MOD(Brekky_Start,1)*24&gt;MOD($I56,1)*24,1,0))),0)</f>
        <v>0</v>
      </c>
      <c r="V56" s="66" t="b">
        <f>IF(AND($M56,$P56&gt;0),IF(ISNA(VLOOKUP(C56,Oz_Stations,1,FALSE)),0,(ROUND($I56-$H56,0)+1-IF(MOD($H56,1)*24&gt;MOD(Lunch_Stop,1)*24,1,0)-IF(MOD(Lunch_Start,1)*24&gt;MOD($I56,1)*24,1,0))))</f>
        <v>0</v>
      </c>
      <c r="W56" s="66">
        <f>IF(AND($M56,$Q56&gt;0),IF(ISNA(VLOOKUP(C56,Oz_Stations,1,FALSE)),0,(ROUND($I56-$H56,0)+1-IF(MOD($H56,1)*24&gt;MOD(Dinner_Stop,1)*24,1,0)-IF(MOD(Dinner_Start,1)*24&gt;MOD($I56,1)*24,1,0))),0)</f>
        <v>0</v>
      </c>
      <c r="X56" s="63">
        <f t="shared" si="17"/>
        <v>0</v>
      </c>
      <c r="Y56" s="63">
        <f t="shared" si="18"/>
        <v>0</v>
      </c>
      <c r="Z56" s="185">
        <f t="shared" si="19"/>
        <v>0</v>
      </c>
      <c r="AA56" s="191">
        <f t="shared" si="20"/>
        <v>0</v>
      </c>
      <c r="AB56" s="227">
        <f t="shared" si="14"/>
        <v>0</v>
      </c>
    </row>
    <row r="57" spans="1:28" ht="15" customHeight="1">
      <c r="A57" s="170">
        <f t="shared" si="15"/>
        <v>41508</v>
      </c>
      <c r="B57" s="168"/>
      <c r="C57" s="169"/>
      <c r="D57" s="167"/>
      <c r="E57" s="13">
        <f t="shared" si="11"/>
        <v>41508</v>
      </c>
      <c r="F57" s="12"/>
      <c r="G57" s="17"/>
      <c r="H57" s="16" t="str">
        <f t="shared" si="0"/>
        <v/>
      </c>
      <c r="I57" s="11" t="str">
        <f t="shared" si="1"/>
        <v/>
      </c>
      <c r="J57" s="10"/>
      <c r="K57" s="162"/>
      <c r="L57" s="67">
        <f t="shared" si="2"/>
        <v>0</v>
      </c>
      <c r="M57" s="9" t="str">
        <f t="shared" si="12"/>
        <v/>
      </c>
      <c r="N57" s="61">
        <f t="shared" si="16"/>
        <v>0</v>
      </c>
      <c r="O57" s="62">
        <f t="shared" si="22"/>
        <v>0</v>
      </c>
      <c r="P57" s="63">
        <f t="shared" si="22"/>
        <v>0</v>
      </c>
      <c r="Q57" s="63">
        <f t="shared" si="22"/>
        <v>0</v>
      </c>
      <c r="R57" s="182" t="str">
        <f t="shared" si="5"/>
        <v/>
      </c>
      <c r="S57" s="63">
        <f t="shared" si="6"/>
        <v>0</v>
      </c>
      <c r="T57" s="64">
        <f t="shared" si="7"/>
        <v>0</v>
      </c>
      <c r="U57" s="65">
        <f>IF(AND($M57,$O57&gt;0),IF(ISNA(VLOOKUP(C57,Oz_Stations,1,FALSE)),0,(ROUND($I57-$H57,0)+1-IF(MOD($H57,1)*24&gt;MOD(Brekky_Stop,1)*24,1,0)-IF(MOD(Brekky_Start,1)*24&gt;MOD($I57,1)*24,1,0))),0)</f>
        <v>0</v>
      </c>
      <c r="V57" s="66" t="b">
        <f>IF(AND($M57,$P57&gt;0),IF(ISNA(VLOOKUP(C57,Oz_Stations,1,FALSE)),0,(ROUND($I57-$H57,0)+1-IF(MOD($H57,1)*24&gt;MOD(Lunch_Stop,1)*24,1,0)-IF(MOD(Lunch_Start,1)*24&gt;MOD($I57,1)*24,1,0))))</f>
        <v>0</v>
      </c>
      <c r="W57" s="66">
        <f>IF(AND($M57,$Q57&gt;0),IF(ISNA(VLOOKUP(C57,Oz_Stations,1,FALSE)),0,(ROUND($I57-$H57,0)+1-IF(MOD($H57,1)*24&gt;MOD(Dinner_Stop,1)*24,1,0)-IF(MOD(Dinner_Start,1)*24&gt;MOD($I57,1)*24,1,0))),0)</f>
        <v>0</v>
      </c>
      <c r="X57" s="63">
        <f t="shared" si="17"/>
        <v>0</v>
      </c>
      <c r="Y57" s="63">
        <f t="shared" si="18"/>
        <v>0</v>
      </c>
      <c r="Z57" s="185">
        <f t="shared" si="19"/>
        <v>0</v>
      </c>
      <c r="AA57" s="191">
        <f t="shared" si="20"/>
        <v>0</v>
      </c>
      <c r="AB57" s="227">
        <f t="shared" si="14"/>
        <v>0</v>
      </c>
    </row>
    <row r="58" spans="1:28" ht="15" customHeight="1">
      <c r="A58" s="170">
        <f t="shared" si="15"/>
        <v>41509</v>
      </c>
      <c r="B58" s="168"/>
      <c r="C58" s="169"/>
      <c r="D58" s="167"/>
      <c r="E58" s="13">
        <f t="shared" si="11"/>
        <v>41509</v>
      </c>
      <c r="F58" s="12"/>
      <c r="G58" s="17"/>
      <c r="H58" s="16" t="str">
        <f t="shared" si="0"/>
        <v/>
      </c>
      <c r="I58" s="11" t="str">
        <f t="shared" si="1"/>
        <v/>
      </c>
      <c r="J58" s="10"/>
      <c r="K58" s="162"/>
      <c r="L58" s="67">
        <f t="shared" si="2"/>
        <v>0</v>
      </c>
      <c r="M58" s="9" t="str">
        <f t="shared" si="12"/>
        <v/>
      </c>
      <c r="N58" s="61">
        <f t="shared" si="16"/>
        <v>0</v>
      </c>
      <c r="O58" s="62">
        <f t="shared" si="22"/>
        <v>0</v>
      </c>
      <c r="P58" s="63">
        <f t="shared" si="22"/>
        <v>0</v>
      </c>
      <c r="Q58" s="63">
        <f t="shared" si="22"/>
        <v>0</v>
      </c>
      <c r="R58" s="182" t="str">
        <f t="shared" si="5"/>
        <v/>
      </c>
      <c r="S58" s="63">
        <f t="shared" si="6"/>
        <v>0</v>
      </c>
      <c r="T58" s="64">
        <f t="shared" si="7"/>
        <v>0</v>
      </c>
      <c r="U58" s="65">
        <f>IF(AND($M58,$O58&gt;0),IF(ISNA(VLOOKUP(C58,Oz_Stations,1,FALSE)),0,(ROUND($I58-$H58,0)+1-IF(MOD($H58,1)*24&gt;MOD(Brekky_Stop,1)*24,1,0)-IF(MOD(Brekky_Start,1)*24&gt;MOD($I58,1)*24,1,0))),0)</f>
        <v>0</v>
      </c>
      <c r="V58" s="66" t="b">
        <f>IF(AND($M58,$P58&gt;0),IF(ISNA(VLOOKUP(C58,Oz_Stations,1,FALSE)),0,(ROUND($I58-$H58,0)+1-IF(MOD($H58,1)*24&gt;MOD(Lunch_Stop,1)*24,1,0)-IF(MOD(Lunch_Start,1)*24&gt;MOD($I58,1)*24,1,0))))</f>
        <v>0</v>
      </c>
      <c r="W58" s="66">
        <f>IF(AND($M58,$Q58&gt;0),IF(ISNA(VLOOKUP(C58,Oz_Stations,1,FALSE)),0,(ROUND($I58-$H58,0)+1-IF(MOD($H58,1)*24&gt;MOD(Dinner_Stop,1)*24,1,0)-IF(MOD(Dinner_Start,1)*24&gt;MOD($I58,1)*24,1,0))),0)</f>
        <v>0</v>
      </c>
      <c r="X58" s="63">
        <f t="shared" si="17"/>
        <v>0</v>
      </c>
      <c r="Y58" s="63">
        <f t="shared" si="18"/>
        <v>0</v>
      </c>
      <c r="Z58" s="185">
        <f t="shared" si="19"/>
        <v>0</v>
      </c>
      <c r="AA58" s="191">
        <f t="shared" si="20"/>
        <v>0</v>
      </c>
      <c r="AB58" s="227">
        <f t="shared" si="14"/>
        <v>0</v>
      </c>
    </row>
    <row r="59" spans="1:28" ht="15" customHeight="1">
      <c r="A59" s="170">
        <f t="shared" si="15"/>
        <v>41510</v>
      </c>
      <c r="B59" s="168"/>
      <c r="C59" s="169"/>
      <c r="D59" s="167"/>
      <c r="E59" s="13">
        <f t="shared" si="11"/>
        <v>41510</v>
      </c>
      <c r="F59" s="12"/>
      <c r="G59" s="17"/>
      <c r="H59" s="16" t="str">
        <f t="shared" si="0"/>
        <v/>
      </c>
      <c r="I59" s="11" t="str">
        <f t="shared" si="1"/>
        <v/>
      </c>
      <c r="J59" s="10"/>
      <c r="K59" s="162"/>
      <c r="L59" s="67">
        <f t="shared" si="2"/>
        <v>0</v>
      </c>
      <c r="M59" s="9" t="str">
        <f t="shared" si="12"/>
        <v/>
      </c>
      <c r="N59" s="61">
        <f t="shared" si="16"/>
        <v>0</v>
      </c>
      <c r="O59" s="62">
        <f t="shared" si="22"/>
        <v>0</v>
      </c>
      <c r="P59" s="63">
        <f t="shared" si="22"/>
        <v>0</v>
      </c>
      <c r="Q59" s="63">
        <f t="shared" si="22"/>
        <v>0</v>
      </c>
      <c r="R59" s="182" t="str">
        <f t="shared" si="5"/>
        <v/>
      </c>
      <c r="S59" s="63">
        <f t="shared" si="6"/>
        <v>0</v>
      </c>
      <c r="T59" s="64">
        <f t="shared" si="7"/>
        <v>0</v>
      </c>
      <c r="U59" s="65">
        <f>IF(AND($M59,$O59&gt;0),IF(ISNA(VLOOKUP(C59,Oz_Stations,1,FALSE)),0,(ROUND($I59-$H59,0)+1-IF(MOD($H59,1)*24&gt;MOD(Brekky_Stop,1)*24,1,0)-IF(MOD(Brekky_Start,1)*24&gt;MOD($I59,1)*24,1,0))),0)</f>
        <v>0</v>
      </c>
      <c r="V59" s="66" t="b">
        <f>IF(AND($M59,$P59&gt;0),IF(ISNA(VLOOKUP(C59,Oz_Stations,1,FALSE)),0,(ROUND($I59-$H59,0)+1-IF(MOD($H59,1)*24&gt;MOD(Lunch_Stop,1)*24,1,0)-IF(MOD(Lunch_Start,1)*24&gt;MOD($I59,1)*24,1,0))))</f>
        <v>0</v>
      </c>
      <c r="W59" s="66">
        <f>IF(AND($M59,$Q59&gt;0),IF(ISNA(VLOOKUP(C59,Oz_Stations,1,FALSE)),0,(ROUND($I59-$H59,0)+1-IF(MOD($H59,1)*24&gt;MOD(Dinner_Stop,1)*24,1,0)-IF(MOD(Dinner_Start,1)*24&gt;MOD($I59,1)*24,1,0))),0)</f>
        <v>0</v>
      </c>
      <c r="X59" s="63">
        <f t="shared" si="17"/>
        <v>0</v>
      </c>
      <c r="Y59" s="63">
        <f t="shared" si="18"/>
        <v>0</v>
      </c>
      <c r="Z59" s="185">
        <f t="shared" si="19"/>
        <v>0</v>
      </c>
      <c r="AA59" s="191">
        <f t="shared" si="20"/>
        <v>0</v>
      </c>
      <c r="AB59" s="227">
        <f t="shared" si="14"/>
        <v>0</v>
      </c>
    </row>
    <row r="60" spans="1:28" ht="15" customHeight="1">
      <c r="A60" s="170">
        <f t="shared" si="15"/>
        <v>41511</v>
      </c>
      <c r="B60" s="168"/>
      <c r="C60" s="169"/>
      <c r="D60" s="167"/>
      <c r="E60" s="13">
        <f t="shared" si="11"/>
        <v>41511</v>
      </c>
      <c r="F60" s="12"/>
      <c r="G60" s="17"/>
      <c r="H60" s="16" t="str">
        <f t="shared" si="0"/>
        <v/>
      </c>
      <c r="I60" s="11" t="str">
        <f t="shared" si="1"/>
        <v/>
      </c>
      <c r="J60" s="10"/>
      <c r="K60" s="162"/>
      <c r="L60" s="67">
        <f t="shared" si="2"/>
        <v>0</v>
      </c>
      <c r="M60" s="9" t="str">
        <f t="shared" si="12"/>
        <v/>
      </c>
      <c r="N60" s="61">
        <f t="shared" si="16"/>
        <v>0</v>
      </c>
      <c r="O60" s="62">
        <f t="shared" si="22"/>
        <v>0</v>
      </c>
      <c r="P60" s="63">
        <f t="shared" si="22"/>
        <v>0</v>
      </c>
      <c r="Q60" s="63">
        <f t="shared" si="22"/>
        <v>0</v>
      </c>
      <c r="R60" s="182" t="str">
        <f t="shared" si="5"/>
        <v/>
      </c>
      <c r="S60" s="63">
        <f t="shared" si="6"/>
        <v>0</v>
      </c>
      <c r="T60" s="64">
        <f t="shared" si="7"/>
        <v>0</v>
      </c>
      <c r="U60" s="65">
        <f>IF(AND($M60,$O60&gt;0),IF(ISNA(VLOOKUP(C60,Oz_Stations,1,FALSE)),0,(ROUND($I60-$H60,0)+1-IF(MOD($H60,1)*24&gt;MOD(Brekky_Stop,1)*24,1,0)-IF(MOD(Brekky_Start,1)*24&gt;MOD($I60,1)*24,1,0))),0)</f>
        <v>0</v>
      </c>
      <c r="V60" s="66" t="b">
        <f>IF(AND($M60,$P60&gt;0),IF(ISNA(VLOOKUP(C60,Oz_Stations,1,FALSE)),0,(ROUND($I60-$H60,0)+1-IF(MOD($H60,1)*24&gt;MOD(Lunch_Stop,1)*24,1,0)-IF(MOD(Lunch_Start,1)*24&gt;MOD($I60,1)*24,1,0))))</f>
        <v>0</v>
      </c>
      <c r="W60" s="66">
        <f>IF(AND($M60,$Q60&gt;0),IF(ISNA(VLOOKUP(C60,Oz_Stations,1,FALSE)),0,(ROUND($I60-$H60,0)+1-IF(MOD($H60,1)*24&gt;MOD(Dinner_Stop,1)*24,1,0)-IF(MOD(Dinner_Start,1)*24&gt;MOD($I60,1)*24,1,0))),0)</f>
        <v>0</v>
      </c>
      <c r="X60" s="63">
        <f t="shared" si="17"/>
        <v>0</v>
      </c>
      <c r="Y60" s="63">
        <f t="shared" si="18"/>
        <v>0</v>
      </c>
      <c r="Z60" s="185">
        <f t="shared" si="19"/>
        <v>0</v>
      </c>
      <c r="AA60" s="191">
        <f t="shared" si="20"/>
        <v>0</v>
      </c>
      <c r="AB60" s="227">
        <f t="shared" si="14"/>
        <v>0</v>
      </c>
    </row>
    <row r="61" spans="1:28" ht="15" customHeight="1">
      <c r="A61" s="170">
        <f t="shared" si="15"/>
        <v>41512</v>
      </c>
      <c r="B61" s="168"/>
      <c r="C61" s="169"/>
      <c r="D61" s="167"/>
      <c r="E61" s="13">
        <f t="shared" si="11"/>
        <v>41512</v>
      </c>
      <c r="F61" s="12"/>
      <c r="G61" s="17"/>
      <c r="H61" s="16" t="str">
        <f t="shared" si="0"/>
        <v/>
      </c>
      <c r="I61" s="11" t="str">
        <f t="shared" si="1"/>
        <v/>
      </c>
      <c r="J61" s="10"/>
      <c r="K61" s="162"/>
      <c r="L61" s="67">
        <f t="shared" si="2"/>
        <v>0</v>
      </c>
      <c r="M61" s="9" t="str">
        <f t="shared" si="12"/>
        <v/>
      </c>
      <c r="N61" s="61">
        <f t="shared" si="16"/>
        <v>0</v>
      </c>
      <c r="O61" s="62">
        <f t="shared" si="22"/>
        <v>0</v>
      </c>
      <c r="P61" s="63">
        <f t="shared" si="22"/>
        <v>0</v>
      </c>
      <c r="Q61" s="63">
        <f t="shared" si="22"/>
        <v>0</v>
      </c>
      <c r="R61" s="182" t="str">
        <f t="shared" si="5"/>
        <v/>
      </c>
      <c r="S61" s="63">
        <f t="shared" si="6"/>
        <v>0</v>
      </c>
      <c r="T61" s="64">
        <f t="shared" si="7"/>
        <v>0</v>
      </c>
      <c r="U61" s="65">
        <f>IF(AND($M61,$O61&gt;0),IF(ISNA(VLOOKUP(C61,Oz_Stations,1,FALSE)),0,(ROUND($I61-$H61,0)+1-IF(MOD($H61,1)*24&gt;MOD(Brekky_Stop,1)*24,1,0)-IF(MOD(Brekky_Start,1)*24&gt;MOD($I61,1)*24,1,0))),0)</f>
        <v>0</v>
      </c>
      <c r="V61" s="66" t="b">
        <f>IF(AND($M61,$P61&gt;0),IF(ISNA(VLOOKUP(C61,Oz_Stations,1,FALSE)),0,(ROUND($I61-$H61,0)+1-IF(MOD($H61,1)*24&gt;MOD(Lunch_Stop,1)*24,1,0)-IF(MOD(Lunch_Start,1)*24&gt;MOD($I61,1)*24,1,0))))</f>
        <v>0</v>
      </c>
      <c r="W61" s="66">
        <f>IF(AND($M61,$Q61&gt;0),IF(ISNA(VLOOKUP(C61,Oz_Stations,1,FALSE)),0,(ROUND($I61-$H61,0)+1-IF(MOD($H61,1)*24&gt;MOD(Dinner_Stop,1)*24,1,0)-IF(MOD(Dinner_Start,1)*24&gt;MOD($I61,1)*24,1,0))),0)</f>
        <v>0</v>
      </c>
      <c r="X61" s="63">
        <f t="shared" si="17"/>
        <v>0</v>
      </c>
      <c r="Y61" s="63">
        <f t="shared" si="18"/>
        <v>0</v>
      </c>
      <c r="Z61" s="185">
        <f t="shared" si="19"/>
        <v>0</v>
      </c>
      <c r="AA61" s="191">
        <f t="shared" si="20"/>
        <v>0</v>
      </c>
      <c r="AB61" s="227">
        <f t="shared" si="14"/>
        <v>0</v>
      </c>
    </row>
    <row r="62" spans="1:28" ht="15" customHeight="1">
      <c r="A62" s="170">
        <f t="shared" si="15"/>
        <v>41513</v>
      </c>
      <c r="B62" s="168"/>
      <c r="C62" s="169"/>
      <c r="D62" s="167"/>
      <c r="E62" s="13">
        <f t="shared" si="11"/>
        <v>41513</v>
      </c>
      <c r="F62" s="12"/>
      <c r="G62" s="17"/>
      <c r="H62" s="16" t="str">
        <f t="shared" si="0"/>
        <v/>
      </c>
      <c r="I62" s="11" t="str">
        <f t="shared" si="1"/>
        <v/>
      </c>
      <c r="J62" s="10"/>
      <c r="K62" s="162"/>
      <c r="L62" s="67">
        <f t="shared" si="2"/>
        <v>0</v>
      </c>
      <c r="M62" s="9" t="str">
        <f t="shared" si="12"/>
        <v/>
      </c>
      <c r="N62" s="61">
        <f t="shared" si="16"/>
        <v>0</v>
      </c>
      <c r="O62" s="62">
        <f t="shared" si="22"/>
        <v>0</v>
      </c>
      <c r="P62" s="63">
        <f t="shared" si="22"/>
        <v>0</v>
      </c>
      <c r="Q62" s="63">
        <f t="shared" si="22"/>
        <v>0</v>
      </c>
      <c r="R62" s="182" t="str">
        <f t="shared" si="5"/>
        <v/>
      </c>
      <c r="S62" s="63">
        <f t="shared" si="6"/>
        <v>0</v>
      </c>
      <c r="T62" s="64">
        <f t="shared" si="7"/>
        <v>0</v>
      </c>
      <c r="U62" s="65">
        <f>IF(AND($M62,$O62&gt;0),IF(ISNA(VLOOKUP(C62,Oz_Stations,1,FALSE)),0,(ROUND($I62-$H62,0)+1-IF(MOD($H62,1)*24&gt;MOD(Brekky_Stop,1)*24,1,0)-IF(MOD(Brekky_Start,1)*24&gt;MOD($I62,1)*24,1,0))),0)</f>
        <v>0</v>
      </c>
      <c r="V62" s="66" t="b">
        <f>IF(AND($M62,$P62&gt;0),IF(ISNA(VLOOKUP(C62,Oz_Stations,1,FALSE)),0,(ROUND($I62-$H62,0)+1-IF(MOD($H62,1)*24&gt;MOD(Lunch_Stop,1)*24,1,0)-IF(MOD(Lunch_Start,1)*24&gt;MOD($I62,1)*24,1,0))))</f>
        <v>0</v>
      </c>
      <c r="W62" s="66">
        <f>IF(AND($M62,$Q62&gt;0),IF(ISNA(VLOOKUP(C62,Oz_Stations,1,FALSE)),0,(ROUND($I62-$H62,0)+1-IF(MOD($H62,1)*24&gt;MOD(Dinner_Stop,1)*24,1,0)-IF(MOD(Dinner_Start,1)*24&gt;MOD($I62,1)*24,1,0))),0)</f>
        <v>0</v>
      </c>
      <c r="X62" s="63">
        <f t="shared" si="17"/>
        <v>0</v>
      </c>
      <c r="Y62" s="63">
        <f t="shared" si="18"/>
        <v>0</v>
      </c>
      <c r="Z62" s="185">
        <f t="shared" si="19"/>
        <v>0</v>
      </c>
      <c r="AA62" s="191">
        <f t="shared" si="20"/>
        <v>0</v>
      </c>
      <c r="AB62" s="227">
        <f t="shared" si="14"/>
        <v>0</v>
      </c>
    </row>
    <row r="63" spans="1:28" ht="15" customHeight="1">
      <c r="A63" s="170">
        <f t="shared" si="15"/>
        <v>41514</v>
      </c>
      <c r="B63" s="168"/>
      <c r="C63" s="169"/>
      <c r="D63" s="167"/>
      <c r="E63" s="13">
        <f t="shared" si="11"/>
        <v>41514</v>
      </c>
      <c r="F63" s="12"/>
      <c r="G63" s="17"/>
      <c r="H63" s="16" t="str">
        <f t="shared" si="0"/>
        <v/>
      </c>
      <c r="I63" s="11" t="str">
        <f t="shared" si="1"/>
        <v/>
      </c>
      <c r="J63" s="10"/>
      <c r="K63" s="162"/>
      <c r="L63" s="67">
        <f t="shared" si="2"/>
        <v>0</v>
      </c>
      <c r="M63" s="9" t="str">
        <f t="shared" si="12"/>
        <v/>
      </c>
      <c r="N63" s="61">
        <f t="shared" si="16"/>
        <v>0</v>
      </c>
      <c r="O63" s="62">
        <f t="shared" si="22"/>
        <v>0</v>
      </c>
      <c r="P63" s="63">
        <f t="shared" si="22"/>
        <v>0</v>
      </c>
      <c r="Q63" s="63">
        <f t="shared" si="22"/>
        <v>0</v>
      </c>
      <c r="R63" s="182" t="str">
        <f t="shared" si="5"/>
        <v/>
      </c>
      <c r="S63" s="63">
        <f t="shared" si="6"/>
        <v>0</v>
      </c>
      <c r="T63" s="64">
        <f t="shared" si="7"/>
        <v>0</v>
      </c>
      <c r="U63" s="65">
        <f>IF(AND($M63,$O63&gt;0),IF(ISNA(VLOOKUP(C63,Oz_Stations,1,FALSE)),0,(ROUND($I63-$H63,0)+1-IF(MOD($H63,1)*24&gt;MOD(Brekky_Stop,1)*24,1,0)-IF(MOD(Brekky_Start,1)*24&gt;MOD($I63,1)*24,1,0))),0)</f>
        <v>0</v>
      </c>
      <c r="V63" s="66" t="b">
        <f>IF(AND($M63,$P63&gt;0),IF(ISNA(VLOOKUP(C63,Oz_Stations,1,FALSE)),0,(ROUND($I63-$H63,0)+1-IF(MOD($H63,1)*24&gt;MOD(Lunch_Stop,1)*24,1,0)-IF(MOD(Lunch_Start,1)*24&gt;MOD($I63,1)*24,1,0))))</f>
        <v>0</v>
      </c>
      <c r="W63" s="66">
        <f>IF(AND($M63,$Q63&gt;0),IF(ISNA(VLOOKUP(C63,Oz_Stations,1,FALSE)),0,(ROUND($I63-$H63,0)+1-IF(MOD($H63,1)*24&gt;MOD(Dinner_Stop,1)*24,1,0)-IF(MOD(Dinner_Start,1)*24&gt;MOD($I63,1)*24,1,0))),0)</f>
        <v>0</v>
      </c>
      <c r="X63" s="63">
        <f t="shared" si="17"/>
        <v>0</v>
      </c>
      <c r="Y63" s="63">
        <f t="shared" si="18"/>
        <v>0</v>
      </c>
      <c r="Z63" s="185">
        <f t="shared" si="19"/>
        <v>0</v>
      </c>
      <c r="AA63" s="191">
        <f t="shared" si="20"/>
        <v>0</v>
      </c>
      <c r="AB63" s="227">
        <f t="shared" si="14"/>
        <v>0</v>
      </c>
    </row>
    <row r="64" spans="1:28" ht="15" customHeight="1">
      <c r="A64" s="170">
        <f t="shared" si="15"/>
        <v>41515</v>
      </c>
      <c r="B64" s="168"/>
      <c r="C64" s="169"/>
      <c r="D64" s="167"/>
      <c r="E64" s="13">
        <f t="shared" si="11"/>
        <v>41515</v>
      </c>
      <c r="F64" s="12"/>
      <c r="G64" s="17"/>
      <c r="H64" s="16" t="str">
        <f t="shared" si="0"/>
        <v/>
      </c>
      <c r="I64" s="11" t="str">
        <f t="shared" si="1"/>
        <v/>
      </c>
      <c r="J64" s="10"/>
      <c r="K64" s="162"/>
      <c r="L64" s="67">
        <f t="shared" si="2"/>
        <v>0</v>
      </c>
      <c r="M64" s="9" t="str">
        <f t="shared" si="12"/>
        <v/>
      </c>
      <c r="N64" s="61">
        <f t="shared" si="16"/>
        <v>0</v>
      </c>
      <c r="O64" s="62">
        <f t="shared" si="22"/>
        <v>0</v>
      </c>
      <c r="P64" s="63">
        <f t="shared" si="22"/>
        <v>0</v>
      </c>
      <c r="Q64" s="63">
        <f t="shared" si="22"/>
        <v>0</v>
      </c>
      <c r="R64" s="182" t="str">
        <f t="shared" si="5"/>
        <v/>
      </c>
      <c r="S64" s="63">
        <f t="shared" si="6"/>
        <v>0</v>
      </c>
      <c r="T64" s="64">
        <f t="shared" si="7"/>
        <v>0</v>
      </c>
      <c r="U64" s="65">
        <f>IF(AND($M64,$O64&gt;0),IF(ISNA(VLOOKUP(C64,Oz_Stations,1,FALSE)),0,(ROUND($I64-$H64,0)+1-IF(MOD($H64,1)*24&gt;MOD(Brekky_Stop,1)*24,1,0)-IF(MOD(Brekky_Start,1)*24&gt;MOD($I64,1)*24,1,0))),0)</f>
        <v>0</v>
      </c>
      <c r="V64" s="66" t="b">
        <f>IF(AND($M64,$P64&gt;0),IF(ISNA(VLOOKUP(C64,Oz_Stations,1,FALSE)),0,(ROUND($I64-$H64,0)+1-IF(MOD($H64,1)*24&gt;MOD(Lunch_Stop,1)*24,1,0)-IF(MOD(Lunch_Start,1)*24&gt;MOD($I64,1)*24,1,0))))</f>
        <v>0</v>
      </c>
      <c r="W64" s="66">
        <f>IF(AND($M64,$Q64&gt;0),IF(ISNA(VLOOKUP(C64,Oz_Stations,1,FALSE)),0,(ROUND($I64-$H64,0)+1-IF(MOD($H64,1)*24&gt;MOD(Dinner_Stop,1)*24,1,0)-IF(MOD(Dinner_Start,1)*24&gt;MOD($I64,1)*24,1,0))),0)</f>
        <v>0</v>
      </c>
      <c r="X64" s="63">
        <f t="shared" si="17"/>
        <v>0</v>
      </c>
      <c r="Y64" s="63">
        <f t="shared" si="18"/>
        <v>0</v>
      </c>
      <c r="Z64" s="185">
        <f t="shared" si="19"/>
        <v>0</v>
      </c>
      <c r="AA64" s="191">
        <f t="shared" si="20"/>
        <v>0</v>
      </c>
      <c r="AB64" s="227">
        <f t="shared" si="14"/>
        <v>0</v>
      </c>
    </row>
    <row r="65" spans="1:28" ht="15" customHeight="1">
      <c r="A65" s="170">
        <f t="shared" si="15"/>
        <v>41516</v>
      </c>
      <c r="B65" s="168"/>
      <c r="C65" s="169"/>
      <c r="D65" s="167"/>
      <c r="E65" s="13">
        <f t="shared" si="11"/>
        <v>41516</v>
      </c>
      <c r="F65" s="12"/>
      <c r="G65" s="17"/>
      <c r="H65" s="16" t="str">
        <f t="shared" si="0"/>
        <v/>
      </c>
      <c r="I65" s="11" t="str">
        <f t="shared" si="1"/>
        <v/>
      </c>
      <c r="J65" s="10"/>
      <c r="K65" s="162"/>
      <c r="L65" s="67">
        <f t="shared" si="2"/>
        <v>0</v>
      </c>
      <c r="M65" s="9" t="str">
        <f t="shared" si="12"/>
        <v/>
      </c>
      <c r="N65" s="61">
        <f t="shared" si="16"/>
        <v>0</v>
      </c>
      <c r="O65" s="62">
        <f t="shared" ref="O65:Q84" si="23">IF(ISNA(VLOOKUP($C65,OZ_TD_Stations,1,FALSE)),0,VLOOKUP($C65,OZ_StnAllow,O$4,FALSE))</f>
        <v>0</v>
      </c>
      <c r="P65" s="63">
        <f t="shared" si="23"/>
        <v>0</v>
      </c>
      <c r="Q65" s="63">
        <f t="shared" si="23"/>
        <v>0</v>
      </c>
      <c r="R65" s="182" t="str">
        <f t="shared" si="5"/>
        <v/>
      </c>
      <c r="S65" s="63">
        <f t="shared" si="6"/>
        <v>0</v>
      </c>
      <c r="T65" s="64">
        <f t="shared" si="7"/>
        <v>0</v>
      </c>
      <c r="U65" s="65">
        <f>IF(AND($M65,$O65&gt;0),IF(ISNA(VLOOKUP(C65,Oz_Stations,1,FALSE)),0,(ROUND($I65-$H65,0)+1-IF(MOD($H65,1)*24&gt;MOD(Brekky_Stop,1)*24,1,0)-IF(MOD(Brekky_Start,1)*24&gt;MOD($I65,1)*24,1,0))),0)</f>
        <v>0</v>
      </c>
      <c r="V65" s="66" t="b">
        <f>IF(AND($M65,$P65&gt;0),IF(ISNA(VLOOKUP(C65,Oz_Stations,1,FALSE)),0,(ROUND($I65-$H65,0)+1-IF(MOD($H65,1)*24&gt;MOD(Lunch_Stop,1)*24,1,0)-IF(MOD(Lunch_Start,1)*24&gt;MOD($I65,1)*24,1,0))))</f>
        <v>0</v>
      </c>
      <c r="W65" s="66">
        <f>IF(AND($M65,$Q65&gt;0),IF(ISNA(VLOOKUP(C65,Oz_Stations,1,FALSE)),0,(ROUND($I65-$H65,0)+1-IF(MOD($H65,1)*24&gt;MOD(Dinner_Stop,1)*24,1,0)-IF(MOD(Dinner_Start,1)*24&gt;MOD($I65,1)*24,1,0))),0)</f>
        <v>0</v>
      </c>
      <c r="X65" s="63">
        <f t="shared" si="17"/>
        <v>0</v>
      </c>
      <c r="Y65" s="63">
        <f t="shared" si="18"/>
        <v>0</v>
      </c>
      <c r="Z65" s="185">
        <f t="shared" si="19"/>
        <v>0</v>
      </c>
      <c r="AA65" s="191">
        <f t="shared" si="20"/>
        <v>0</v>
      </c>
      <c r="AB65" s="227">
        <f t="shared" si="14"/>
        <v>0</v>
      </c>
    </row>
    <row r="66" spans="1:28" ht="15" customHeight="1">
      <c r="A66" s="170">
        <f t="shared" si="15"/>
        <v>41517</v>
      </c>
      <c r="B66" s="168"/>
      <c r="C66" s="169"/>
      <c r="D66" s="167"/>
      <c r="E66" s="13">
        <f t="shared" si="11"/>
        <v>41517</v>
      </c>
      <c r="F66" s="12"/>
      <c r="G66" s="17"/>
      <c r="H66" s="16" t="str">
        <f t="shared" si="0"/>
        <v/>
      </c>
      <c r="I66" s="11" t="str">
        <f t="shared" si="1"/>
        <v/>
      </c>
      <c r="J66" s="10"/>
      <c r="K66" s="162"/>
      <c r="L66" s="67">
        <f t="shared" si="2"/>
        <v>0</v>
      </c>
      <c r="M66" s="9" t="str">
        <f t="shared" si="12"/>
        <v/>
      </c>
      <c r="N66" s="61">
        <f t="shared" si="16"/>
        <v>0</v>
      </c>
      <c r="O66" s="62">
        <f t="shared" si="23"/>
        <v>0</v>
      </c>
      <c r="P66" s="63">
        <f t="shared" si="23"/>
        <v>0</v>
      </c>
      <c r="Q66" s="63">
        <f t="shared" si="23"/>
        <v>0</v>
      </c>
      <c r="R66" s="182" t="str">
        <f t="shared" si="5"/>
        <v/>
      </c>
      <c r="S66" s="63">
        <f t="shared" si="6"/>
        <v>0</v>
      </c>
      <c r="T66" s="64">
        <f t="shared" si="7"/>
        <v>0</v>
      </c>
      <c r="U66" s="65">
        <f>IF(AND($M66,$O66&gt;0),IF(ISNA(VLOOKUP(C66,Oz_Stations,1,FALSE)),0,(ROUND($I66-$H66,0)+1-IF(MOD($H66,1)*24&gt;MOD(Brekky_Stop,1)*24,1,0)-IF(MOD(Brekky_Start,1)*24&gt;MOD($I66,1)*24,1,0))),0)</f>
        <v>0</v>
      </c>
      <c r="V66" s="66" t="b">
        <f>IF(AND($M66,$P66&gt;0),IF(ISNA(VLOOKUP(C66,Oz_Stations,1,FALSE)),0,(ROUND($I66-$H66,0)+1-IF(MOD($H66,1)*24&gt;MOD(Lunch_Stop,1)*24,1,0)-IF(MOD(Lunch_Start,1)*24&gt;MOD($I66,1)*24,1,0))))</f>
        <v>0</v>
      </c>
      <c r="W66" s="66">
        <f>IF(AND($M66,$Q66&gt;0),IF(ISNA(VLOOKUP(C66,Oz_Stations,1,FALSE)),0,(ROUND($I66-$H66,0)+1-IF(MOD($H66,1)*24&gt;MOD(Dinner_Stop,1)*24,1,0)-IF(MOD(Dinner_Start,1)*24&gt;MOD($I66,1)*24,1,0))),0)</f>
        <v>0</v>
      </c>
      <c r="X66" s="63">
        <f t="shared" si="17"/>
        <v>0</v>
      </c>
      <c r="Y66" s="63">
        <f t="shared" si="18"/>
        <v>0</v>
      </c>
      <c r="Z66" s="185">
        <f t="shared" si="19"/>
        <v>0</v>
      </c>
      <c r="AA66" s="191">
        <f t="shared" si="20"/>
        <v>0</v>
      </c>
      <c r="AB66" s="227">
        <f t="shared" si="14"/>
        <v>0</v>
      </c>
    </row>
    <row r="67" spans="1:28" ht="15" customHeight="1">
      <c r="A67" s="170">
        <f t="shared" si="15"/>
        <v>41518</v>
      </c>
      <c r="B67" s="168"/>
      <c r="C67" s="169"/>
      <c r="D67" s="167"/>
      <c r="E67" s="13">
        <f t="shared" si="11"/>
        <v>41518</v>
      </c>
      <c r="F67" s="12"/>
      <c r="G67" s="17"/>
      <c r="H67" s="16" t="str">
        <f t="shared" si="0"/>
        <v/>
      </c>
      <c r="I67" s="11" t="str">
        <f t="shared" si="1"/>
        <v/>
      </c>
      <c r="J67" s="10"/>
      <c r="K67" s="162"/>
      <c r="L67" s="67">
        <f t="shared" si="2"/>
        <v>0</v>
      </c>
      <c r="M67" s="9" t="str">
        <f t="shared" si="12"/>
        <v/>
      </c>
      <c r="N67" s="61">
        <f t="shared" si="16"/>
        <v>0</v>
      </c>
      <c r="O67" s="62">
        <f t="shared" si="23"/>
        <v>0</v>
      </c>
      <c r="P67" s="63">
        <f t="shared" si="23"/>
        <v>0</v>
      </c>
      <c r="Q67" s="63">
        <f t="shared" si="23"/>
        <v>0</v>
      </c>
      <c r="R67" s="182" t="str">
        <f t="shared" si="5"/>
        <v/>
      </c>
      <c r="S67" s="63">
        <f t="shared" si="6"/>
        <v>0</v>
      </c>
      <c r="T67" s="64">
        <f t="shared" si="7"/>
        <v>0</v>
      </c>
      <c r="U67" s="65">
        <f>IF(AND($M67,$O67&gt;0),IF(ISNA(VLOOKUP(C67,Oz_Stations,1,FALSE)),0,(ROUND($I67-$H67,0)+1-IF(MOD($H67,1)*24&gt;MOD(Brekky_Stop,1)*24,1,0)-IF(MOD(Brekky_Start,1)*24&gt;MOD($I67,1)*24,1,0))),0)</f>
        <v>0</v>
      </c>
      <c r="V67" s="66" t="b">
        <f>IF(AND($M67,$P67&gt;0),IF(ISNA(VLOOKUP(C67,Oz_Stations,1,FALSE)),0,(ROUND($I67-$H67,0)+1-IF(MOD($H67,1)*24&gt;MOD(Lunch_Stop,1)*24,1,0)-IF(MOD(Lunch_Start,1)*24&gt;MOD($I67,1)*24,1,0))))</f>
        <v>0</v>
      </c>
      <c r="W67" s="66">
        <f>IF(AND($M67,$Q67&gt;0),IF(ISNA(VLOOKUP(C67,Oz_Stations,1,FALSE)),0,(ROUND($I67-$H67,0)+1-IF(MOD($H67,1)*24&gt;MOD(Dinner_Stop,1)*24,1,0)-IF(MOD(Dinner_Start,1)*24&gt;MOD($I67,1)*24,1,0))),0)</f>
        <v>0</v>
      </c>
      <c r="X67" s="63">
        <f t="shared" si="17"/>
        <v>0</v>
      </c>
      <c r="Y67" s="63">
        <f t="shared" si="18"/>
        <v>0</v>
      </c>
      <c r="Z67" s="185">
        <f t="shared" si="19"/>
        <v>0</v>
      </c>
      <c r="AA67" s="191">
        <f t="shared" si="20"/>
        <v>0</v>
      </c>
      <c r="AB67" s="227">
        <f t="shared" si="14"/>
        <v>0</v>
      </c>
    </row>
    <row r="68" spans="1:28" ht="15" customHeight="1">
      <c r="A68" s="170">
        <f t="shared" si="15"/>
        <v>41519</v>
      </c>
      <c r="B68" s="168"/>
      <c r="C68" s="169"/>
      <c r="D68" s="167"/>
      <c r="E68" s="13">
        <f t="shared" si="11"/>
        <v>41519</v>
      </c>
      <c r="F68" s="12"/>
      <c r="G68" s="17"/>
      <c r="H68" s="16" t="str">
        <f t="shared" si="0"/>
        <v/>
      </c>
      <c r="I68" s="11" t="str">
        <f t="shared" si="1"/>
        <v/>
      </c>
      <c r="J68" s="10"/>
      <c r="K68" s="162"/>
      <c r="L68" s="67">
        <f t="shared" si="2"/>
        <v>0</v>
      </c>
      <c r="M68" s="9" t="str">
        <f t="shared" si="12"/>
        <v/>
      </c>
      <c r="N68" s="61">
        <f t="shared" si="16"/>
        <v>0</v>
      </c>
      <c r="O68" s="62">
        <f t="shared" si="23"/>
        <v>0</v>
      </c>
      <c r="P68" s="63">
        <f t="shared" si="23"/>
        <v>0</v>
      </c>
      <c r="Q68" s="63">
        <f t="shared" si="23"/>
        <v>0</v>
      </c>
      <c r="R68" s="182" t="str">
        <f t="shared" si="5"/>
        <v/>
      </c>
      <c r="S68" s="63">
        <f t="shared" si="6"/>
        <v>0</v>
      </c>
      <c r="T68" s="64">
        <f t="shared" si="7"/>
        <v>0</v>
      </c>
      <c r="U68" s="65">
        <f>IF(AND($M68,$O68&gt;0),IF(ISNA(VLOOKUP(C68,Oz_Stations,1,FALSE)),0,(ROUND($I68-$H68,0)+1-IF(MOD($H68,1)*24&gt;MOD(Brekky_Stop,1)*24,1,0)-IF(MOD(Brekky_Start,1)*24&gt;MOD($I68,1)*24,1,0))),0)</f>
        <v>0</v>
      </c>
      <c r="V68" s="66" t="b">
        <f>IF(AND($M68,$P68&gt;0),IF(ISNA(VLOOKUP(C68,Oz_Stations,1,FALSE)),0,(ROUND($I68-$H68,0)+1-IF(MOD($H68,1)*24&gt;MOD(Lunch_Stop,1)*24,1,0)-IF(MOD(Lunch_Start,1)*24&gt;MOD($I68,1)*24,1,0))))</f>
        <v>0</v>
      </c>
      <c r="W68" s="66">
        <f>IF(AND($M68,$Q68&gt;0),IF(ISNA(VLOOKUP(C68,Oz_Stations,1,FALSE)),0,(ROUND($I68-$H68,0)+1-IF(MOD($H68,1)*24&gt;MOD(Dinner_Stop,1)*24,1,0)-IF(MOD(Dinner_Start,1)*24&gt;MOD($I68,1)*24,1,0))),0)</f>
        <v>0</v>
      </c>
      <c r="X68" s="63">
        <f t="shared" si="17"/>
        <v>0</v>
      </c>
      <c r="Y68" s="63">
        <f t="shared" si="18"/>
        <v>0</v>
      </c>
      <c r="Z68" s="185">
        <f t="shared" si="19"/>
        <v>0</v>
      </c>
      <c r="AA68" s="191">
        <f t="shared" si="20"/>
        <v>0</v>
      </c>
      <c r="AB68" s="227">
        <f t="shared" si="14"/>
        <v>0</v>
      </c>
    </row>
    <row r="69" spans="1:28" ht="15" customHeight="1">
      <c r="A69" s="170">
        <f t="shared" si="15"/>
        <v>41520</v>
      </c>
      <c r="B69" s="168"/>
      <c r="C69" s="169"/>
      <c r="D69" s="167"/>
      <c r="E69" s="13">
        <f t="shared" si="11"/>
        <v>41520</v>
      </c>
      <c r="F69" s="12"/>
      <c r="G69" s="17"/>
      <c r="H69" s="16" t="str">
        <f t="shared" ref="H69:H132" si="24">IF(AND(E69&gt;0,D69&lt;&gt;""),E69+D69,"")</f>
        <v/>
      </c>
      <c r="I69" s="11" t="str">
        <f t="shared" ref="I69:I132" si="25">IF(AND(G69&gt;0,F69&lt;&gt;""),G69+F69,"")</f>
        <v/>
      </c>
      <c r="J69" s="10"/>
      <c r="K69" s="162"/>
      <c r="L69" s="67">
        <f t="shared" ref="L69:L132" si="26">IF(AND($J69&gt;0,K69&gt;0),"Error",IF(K69&gt;0,K69,IF(AND($C69&lt;&gt;"",$J69&gt;0),$J69/VLOOKUP($A69,V_Exch_Rates,HLOOKUP($C69,StationsCurrency,3,FALSE),FALSE),0)))</f>
        <v>0</v>
      </c>
      <c r="M69" s="9" t="str">
        <f t="shared" si="12"/>
        <v/>
      </c>
      <c r="N69" s="61">
        <f t="shared" si="16"/>
        <v>0</v>
      </c>
      <c r="O69" s="62">
        <f t="shared" si="23"/>
        <v>0</v>
      </c>
      <c r="P69" s="63">
        <f t="shared" si="23"/>
        <v>0</v>
      </c>
      <c r="Q69" s="63">
        <f t="shared" si="23"/>
        <v>0</v>
      </c>
      <c r="R69" s="182" t="str">
        <f t="shared" ref="R69:R132" si="27">IF(ISNA(VLOOKUP($C69,OS_TD_Stations,1,FALSE)),"",VLOOKUP($C69,OS_TD_Stations,2,FALSE))</f>
        <v/>
      </c>
      <c r="S69" s="63">
        <f t="shared" ref="S69:S132" si="28">IF($R69="",0,VLOOKUP($R69,OS_StnAllow,6,FALSE))</f>
        <v>0</v>
      </c>
      <c r="T69" s="64">
        <f t="shared" ref="T69:T132" si="29">IF(ISNA(VLOOKUP($C69,OZ_TD_Stations,1,FALSE)),IF($R69&lt;&gt;"",VLOOKUP($R69,OS_StnAllow,7,FALSE),0),VLOOKUP($C69,OZ_StnAllow,T$4,FALSE))</f>
        <v>0</v>
      </c>
      <c r="U69" s="65">
        <f>IF(AND($M69,$O69&gt;0),IF(ISNA(VLOOKUP(C69,Oz_Stations,1,FALSE)),0,(ROUND($I69-$H69,0)+1-IF(MOD($H69,1)*24&gt;MOD(Brekky_Stop,1)*24,1,0)-IF(MOD(Brekky_Start,1)*24&gt;MOD($I69,1)*24,1,0))),0)</f>
        <v>0</v>
      </c>
      <c r="V69" s="66" t="b">
        <f>IF(AND($M69,$P69&gt;0),IF(ISNA(VLOOKUP(C69,Oz_Stations,1,FALSE)),0,(ROUND($I69-$H69,0)+1-IF(MOD($H69,1)*24&gt;MOD(Lunch_Stop,1)*24,1,0)-IF(MOD(Lunch_Start,1)*24&gt;MOD($I69,1)*24,1,0))))</f>
        <v>0</v>
      </c>
      <c r="W69" s="66">
        <f>IF(AND($M69,$Q69&gt;0),IF(ISNA(VLOOKUP(C69,Oz_Stations,1,FALSE)),0,(ROUND($I69-$H69,0)+1-IF(MOD($H69,1)*24&gt;MOD(Dinner_Stop,1)*24,1,0)-IF(MOD(Dinner_Start,1)*24&gt;MOD($I69,1)*24,1,0))),0)</f>
        <v>0</v>
      </c>
      <c r="X69" s="63">
        <f t="shared" si="17"/>
        <v>0</v>
      </c>
      <c r="Y69" s="63">
        <f t="shared" si="18"/>
        <v>0</v>
      </c>
      <c r="Z69" s="185">
        <f t="shared" si="19"/>
        <v>0</v>
      </c>
      <c r="AA69" s="191">
        <f t="shared" si="20"/>
        <v>0</v>
      </c>
      <c r="AB69" s="227">
        <f t="shared" si="14"/>
        <v>0</v>
      </c>
    </row>
    <row r="70" spans="1:28" ht="15" customHeight="1">
      <c r="A70" s="170">
        <f t="shared" si="15"/>
        <v>41521</v>
      </c>
      <c r="B70" s="168"/>
      <c r="C70" s="169"/>
      <c r="D70" s="167"/>
      <c r="E70" s="13">
        <f t="shared" ref="E70:E133" si="30">A70</f>
        <v>41521</v>
      </c>
      <c r="F70" s="12"/>
      <c r="G70" s="17"/>
      <c r="H70" s="16" t="str">
        <f t="shared" si="24"/>
        <v/>
      </c>
      <c r="I70" s="11" t="str">
        <f t="shared" si="25"/>
        <v/>
      </c>
      <c r="J70" s="10"/>
      <c r="K70" s="162"/>
      <c r="L70" s="67">
        <f t="shared" si="26"/>
        <v>0</v>
      </c>
      <c r="M70" s="9" t="str">
        <f t="shared" ref="M70:M133" si="31">IF(OR(B70="",C70="",H70="",I70="",I70&lt;=H70),"","Ok")</f>
        <v/>
      </c>
      <c r="N70" s="61">
        <f t="shared" si="16"/>
        <v>0</v>
      </c>
      <c r="O70" s="62">
        <f t="shared" si="23"/>
        <v>0</v>
      </c>
      <c r="P70" s="63">
        <f t="shared" si="23"/>
        <v>0</v>
      </c>
      <c r="Q70" s="63">
        <f t="shared" si="23"/>
        <v>0</v>
      </c>
      <c r="R70" s="182" t="str">
        <f t="shared" si="27"/>
        <v/>
      </c>
      <c r="S70" s="63">
        <f t="shared" si="28"/>
        <v>0</v>
      </c>
      <c r="T70" s="64">
        <f t="shared" si="29"/>
        <v>0</v>
      </c>
      <c r="U70" s="65">
        <f>IF(AND($M70,$O70&gt;0),IF(ISNA(VLOOKUP(C70,Oz_Stations,1,FALSE)),0,(ROUND($I70-$H70,0)+1-IF(MOD($H70,1)*24&gt;MOD(Brekky_Stop,1)*24,1,0)-IF(MOD(Brekky_Start,1)*24&gt;MOD($I70,1)*24,1,0))),0)</f>
        <v>0</v>
      </c>
      <c r="V70" s="66" t="b">
        <f>IF(AND($M70,$P70&gt;0),IF(ISNA(VLOOKUP(C70,Oz_Stations,1,FALSE)),0,(ROUND($I70-$H70,0)+1-IF(MOD($H70,1)*24&gt;MOD(Lunch_Stop,1)*24,1,0)-IF(MOD(Lunch_Start,1)*24&gt;MOD($I70,1)*24,1,0))))</f>
        <v>0</v>
      </c>
      <c r="W70" s="66">
        <f>IF(AND($M70,$Q70&gt;0),IF(ISNA(VLOOKUP(C70,Oz_Stations,1,FALSE)),0,(ROUND($I70-$H70,0)+1-IF(MOD($H70,1)*24&gt;MOD(Dinner_Stop,1)*24,1,0)-IF(MOD(Dinner_Start,1)*24&gt;MOD($I70,1)*24,1,0))),0)</f>
        <v>0</v>
      </c>
      <c r="X70" s="63">
        <f t="shared" si="17"/>
        <v>0</v>
      </c>
      <c r="Y70" s="63">
        <f t="shared" si="18"/>
        <v>0</v>
      </c>
      <c r="Z70" s="185">
        <f t="shared" si="19"/>
        <v>0</v>
      </c>
      <c r="AA70" s="191">
        <f t="shared" si="20"/>
        <v>0</v>
      </c>
      <c r="AB70" s="227">
        <f t="shared" ref="AB70:AB133" si="32">Z70-L70</f>
        <v>0</v>
      </c>
    </row>
    <row r="71" spans="1:28" ht="15" customHeight="1">
      <c r="A71" s="170">
        <f t="shared" ref="A71:A134" si="33">A70+1</f>
        <v>41522</v>
      </c>
      <c r="B71" s="168"/>
      <c r="C71" s="169"/>
      <c r="D71" s="167"/>
      <c r="E71" s="13">
        <f t="shared" si="30"/>
        <v>41522</v>
      </c>
      <c r="F71" s="12"/>
      <c r="G71" s="17"/>
      <c r="H71" s="16" t="str">
        <f t="shared" si="24"/>
        <v/>
      </c>
      <c r="I71" s="11" t="str">
        <f t="shared" si="25"/>
        <v/>
      </c>
      <c r="J71" s="10"/>
      <c r="K71" s="162"/>
      <c r="L71" s="67">
        <f t="shared" si="26"/>
        <v>0</v>
      </c>
      <c r="M71" s="9" t="str">
        <f t="shared" si="31"/>
        <v/>
      </c>
      <c r="N71" s="61">
        <f t="shared" ref="N71:N134" si="34">IF(M71="Ok",INT(I71)-INT(H71)+1,0)</f>
        <v>0</v>
      </c>
      <c r="O71" s="62">
        <f t="shared" si="23"/>
        <v>0</v>
      </c>
      <c r="P71" s="63">
        <f t="shared" si="23"/>
        <v>0</v>
      </c>
      <c r="Q71" s="63">
        <f t="shared" si="23"/>
        <v>0</v>
      </c>
      <c r="R71" s="182" t="str">
        <f t="shared" si="27"/>
        <v/>
      </c>
      <c r="S71" s="63">
        <f t="shared" si="28"/>
        <v>0</v>
      </c>
      <c r="T71" s="64">
        <f t="shared" si="29"/>
        <v>0</v>
      </c>
      <c r="U71" s="65">
        <f>IF(AND($M71,$O71&gt;0),IF(ISNA(VLOOKUP(C71,Oz_Stations,1,FALSE)),0,(ROUND($I71-$H71,0)+1-IF(MOD($H71,1)*24&gt;MOD(Brekky_Stop,1)*24,1,0)-IF(MOD(Brekky_Start,1)*24&gt;MOD($I71,1)*24,1,0))),0)</f>
        <v>0</v>
      </c>
      <c r="V71" s="66" t="b">
        <f>IF(AND($M71,$P71&gt;0),IF(ISNA(VLOOKUP(C71,Oz_Stations,1,FALSE)),0,(ROUND($I71-$H71,0)+1-IF(MOD($H71,1)*24&gt;MOD(Lunch_Stop,1)*24,1,0)-IF(MOD(Lunch_Start,1)*24&gt;MOD($I71,1)*24,1,0))))</f>
        <v>0</v>
      </c>
      <c r="W71" s="66">
        <f>IF(AND($M71,$Q71&gt;0),IF(ISNA(VLOOKUP(C71,Oz_Stations,1,FALSE)),0,(ROUND($I71-$H71,0)+1-IF(MOD($H71,1)*24&gt;MOD(Dinner_Stop,1)*24,1,0)-IF(MOD(Dinner_Start,1)*24&gt;MOD($I71,1)*24,1,0))),0)</f>
        <v>0</v>
      </c>
      <c r="X71" s="63">
        <f t="shared" ref="X71:X134" si="35">IF($M71="Ok",O71*U71+P71*V71+Q71*W71+S71*N71,0)</f>
        <v>0</v>
      </c>
      <c r="Y71" s="63">
        <f t="shared" ref="Y71:Y134" si="36">IF($M71="Ok",N71*T71,0)</f>
        <v>0</v>
      </c>
      <c r="Z71" s="185">
        <f t="shared" ref="Z71:Z134" si="37">IF($M71="Ok",X71+Y71,0)</f>
        <v>0</v>
      </c>
      <c r="AA71" s="191">
        <f t="shared" ref="AA71:AA134" si="38">Z71+IF(ISNUMBER(AA70),AA70,0)</f>
        <v>0</v>
      </c>
      <c r="AB71" s="227">
        <f t="shared" si="32"/>
        <v>0</v>
      </c>
    </row>
    <row r="72" spans="1:28" ht="15" customHeight="1">
      <c r="A72" s="170">
        <f t="shared" si="33"/>
        <v>41523</v>
      </c>
      <c r="B72" s="168"/>
      <c r="C72" s="169"/>
      <c r="D72" s="167"/>
      <c r="E72" s="13">
        <f t="shared" si="30"/>
        <v>41523</v>
      </c>
      <c r="F72" s="12"/>
      <c r="G72" s="17"/>
      <c r="H72" s="16" t="str">
        <f t="shared" si="24"/>
        <v/>
      </c>
      <c r="I72" s="11" t="str">
        <f t="shared" si="25"/>
        <v/>
      </c>
      <c r="J72" s="10"/>
      <c r="K72" s="162"/>
      <c r="L72" s="67">
        <f t="shared" si="26"/>
        <v>0</v>
      </c>
      <c r="M72" s="9" t="str">
        <f t="shared" si="31"/>
        <v/>
      </c>
      <c r="N72" s="61">
        <f t="shared" si="34"/>
        <v>0</v>
      </c>
      <c r="O72" s="62">
        <f t="shared" si="23"/>
        <v>0</v>
      </c>
      <c r="P72" s="63">
        <f t="shared" si="23"/>
        <v>0</v>
      </c>
      <c r="Q72" s="63">
        <f t="shared" si="23"/>
        <v>0</v>
      </c>
      <c r="R72" s="182" t="str">
        <f t="shared" si="27"/>
        <v/>
      </c>
      <c r="S72" s="63">
        <f t="shared" si="28"/>
        <v>0</v>
      </c>
      <c r="T72" s="64">
        <f t="shared" si="29"/>
        <v>0</v>
      </c>
      <c r="U72" s="65">
        <f>IF(AND($M72,$O72&gt;0),IF(ISNA(VLOOKUP(C72,Oz_Stations,1,FALSE)),0,(ROUND($I72-$H72,0)+1-IF(MOD($H72,1)*24&gt;MOD(Brekky_Stop,1)*24,1,0)-IF(MOD(Brekky_Start,1)*24&gt;MOD($I72,1)*24,1,0))),0)</f>
        <v>0</v>
      </c>
      <c r="V72" s="66" t="b">
        <f>IF(AND($M72,$P72&gt;0),IF(ISNA(VLOOKUP(C72,Oz_Stations,1,FALSE)),0,(ROUND($I72-$H72,0)+1-IF(MOD($H72,1)*24&gt;MOD(Lunch_Stop,1)*24,1,0)-IF(MOD(Lunch_Start,1)*24&gt;MOD($I72,1)*24,1,0))))</f>
        <v>0</v>
      </c>
      <c r="W72" s="66">
        <f>IF(AND($M72,$Q72&gt;0),IF(ISNA(VLOOKUP(C72,Oz_Stations,1,FALSE)),0,(ROUND($I72-$H72,0)+1-IF(MOD($H72,1)*24&gt;MOD(Dinner_Stop,1)*24,1,0)-IF(MOD(Dinner_Start,1)*24&gt;MOD($I72,1)*24,1,0))),0)</f>
        <v>0</v>
      </c>
      <c r="X72" s="63">
        <f t="shared" si="35"/>
        <v>0</v>
      </c>
      <c r="Y72" s="63">
        <f t="shared" si="36"/>
        <v>0</v>
      </c>
      <c r="Z72" s="185">
        <f t="shared" si="37"/>
        <v>0</v>
      </c>
      <c r="AA72" s="191">
        <f t="shared" si="38"/>
        <v>0</v>
      </c>
      <c r="AB72" s="227">
        <f t="shared" si="32"/>
        <v>0</v>
      </c>
    </row>
    <row r="73" spans="1:28" ht="15" customHeight="1">
      <c r="A73" s="170">
        <f t="shared" si="33"/>
        <v>41524</v>
      </c>
      <c r="B73" s="168"/>
      <c r="C73" s="169"/>
      <c r="D73" s="167"/>
      <c r="E73" s="13">
        <f t="shared" si="30"/>
        <v>41524</v>
      </c>
      <c r="F73" s="12"/>
      <c r="G73" s="17"/>
      <c r="H73" s="16" t="str">
        <f t="shared" si="24"/>
        <v/>
      </c>
      <c r="I73" s="11" t="str">
        <f t="shared" si="25"/>
        <v/>
      </c>
      <c r="J73" s="10"/>
      <c r="K73" s="162"/>
      <c r="L73" s="67">
        <f t="shared" si="26"/>
        <v>0</v>
      </c>
      <c r="M73" s="9" t="str">
        <f t="shared" si="31"/>
        <v/>
      </c>
      <c r="N73" s="61">
        <f t="shared" si="34"/>
        <v>0</v>
      </c>
      <c r="O73" s="62">
        <f t="shared" si="23"/>
        <v>0</v>
      </c>
      <c r="P73" s="63">
        <f t="shared" si="23"/>
        <v>0</v>
      </c>
      <c r="Q73" s="63">
        <f t="shared" si="23"/>
        <v>0</v>
      </c>
      <c r="R73" s="182" t="str">
        <f t="shared" si="27"/>
        <v/>
      </c>
      <c r="S73" s="63">
        <f t="shared" si="28"/>
        <v>0</v>
      </c>
      <c r="T73" s="64">
        <f t="shared" si="29"/>
        <v>0</v>
      </c>
      <c r="U73" s="65">
        <f>IF(AND($M73,$O73&gt;0),IF(ISNA(VLOOKUP(C73,Oz_Stations,1,FALSE)),0,(ROUND($I73-$H73,0)+1-IF(MOD($H73,1)*24&gt;MOD(Brekky_Stop,1)*24,1,0)-IF(MOD(Brekky_Start,1)*24&gt;MOD($I73,1)*24,1,0))),0)</f>
        <v>0</v>
      </c>
      <c r="V73" s="66" t="b">
        <f>IF(AND($M73,$P73&gt;0),IF(ISNA(VLOOKUP(C73,Oz_Stations,1,FALSE)),0,(ROUND($I73-$H73,0)+1-IF(MOD($H73,1)*24&gt;MOD(Lunch_Stop,1)*24,1,0)-IF(MOD(Lunch_Start,1)*24&gt;MOD($I73,1)*24,1,0))))</f>
        <v>0</v>
      </c>
      <c r="W73" s="66">
        <f>IF(AND($M73,$Q73&gt;0),IF(ISNA(VLOOKUP(C73,Oz_Stations,1,FALSE)),0,(ROUND($I73-$H73,0)+1-IF(MOD($H73,1)*24&gt;MOD(Dinner_Stop,1)*24,1,0)-IF(MOD(Dinner_Start,1)*24&gt;MOD($I73,1)*24,1,0))),0)</f>
        <v>0</v>
      </c>
      <c r="X73" s="63">
        <f t="shared" si="35"/>
        <v>0</v>
      </c>
      <c r="Y73" s="63">
        <f t="shared" si="36"/>
        <v>0</v>
      </c>
      <c r="Z73" s="185">
        <f t="shared" si="37"/>
        <v>0</v>
      </c>
      <c r="AA73" s="191">
        <f t="shared" si="38"/>
        <v>0</v>
      </c>
      <c r="AB73" s="227">
        <f t="shared" si="32"/>
        <v>0</v>
      </c>
    </row>
    <row r="74" spans="1:28" ht="15" customHeight="1">
      <c r="A74" s="170">
        <f t="shared" si="33"/>
        <v>41525</v>
      </c>
      <c r="B74" s="168"/>
      <c r="C74" s="169"/>
      <c r="D74" s="167"/>
      <c r="E74" s="13">
        <f t="shared" si="30"/>
        <v>41525</v>
      </c>
      <c r="F74" s="12"/>
      <c r="G74" s="17"/>
      <c r="H74" s="16" t="str">
        <f t="shared" si="24"/>
        <v/>
      </c>
      <c r="I74" s="11" t="str">
        <f t="shared" si="25"/>
        <v/>
      </c>
      <c r="J74" s="10"/>
      <c r="K74" s="162"/>
      <c r="L74" s="67">
        <f t="shared" si="26"/>
        <v>0</v>
      </c>
      <c r="M74" s="9" t="str">
        <f t="shared" si="31"/>
        <v/>
      </c>
      <c r="N74" s="61">
        <f t="shared" si="34"/>
        <v>0</v>
      </c>
      <c r="O74" s="62">
        <f t="shared" si="23"/>
        <v>0</v>
      </c>
      <c r="P74" s="63">
        <f t="shared" si="23"/>
        <v>0</v>
      </c>
      <c r="Q74" s="63">
        <f t="shared" si="23"/>
        <v>0</v>
      </c>
      <c r="R74" s="182" t="str">
        <f t="shared" si="27"/>
        <v/>
      </c>
      <c r="S74" s="63">
        <f t="shared" si="28"/>
        <v>0</v>
      </c>
      <c r="T74" s="64">
        <f t="shared" si="29"/>
        <v>0</v>
      </c>
      <c r="U74" s="65">
        <f>IF(AND($M74,$O74&gt;0),IF(ISNA(VLOOKUP(C74,Oz_Stations,1,FALSE)),0,(ROUND($I74-$H74,0)+1-IF(MOD($H74,1)*24&gt;MOD(Brekky_Stop,1)*24,1,0)-IF(MOD(Brekky_Start,1)*24&gt;MOD($I74,1)*24,1,0))),0)</f>
        <v>0</v>
      </c>
      <c r="V74" s="66" t="b">
        <f>IF(AND($M74,$P74&gt;0),IF(ISNA(VLOOKUP(C74,Oz_Stations,1,FALSE)),0,(ROUND($I74-$H74,0)+1-IF(MOD($H74,1)*24&gt;MOD(Lunch_Stop,1)*24,1,0)-IF(MOD(Lunch_Start,1)*24&gt;MOD($I74,1)*24,1,0))))</f>
        <v>0</v>
      </c>
      <c r="W74" s="66">
        <f>IF(AND($M74,$Q74&gt;0),IF(ISNA(VLOOKUP(C74,Oz_Stations,1,FALSE)),0,(ROUND($I74-$H74,0)+1-IF(MOD($H74,1)*24&gt;MOD(Dinner_Stop,1)*24,1,0)-IF(MOD(Dinner_Start,1)*24&gt;MOD($I74,1)*24,1,0))),0)</f>
        <v>0</v>
      </c>
      <c r="X74" s="63">
        <f t="shared" si="35"/>
        <v>0</v>
      </c>
      <c r="Y74" s="63">
        <f t="shared" si="36"/>
        <v>0</v>
      </c>
      <c r="Z74" s="185">
        <f t="shared" si="37"/>
        <v>0</v>
      </c>
      <c r="AA74" s="191">
        <f t="shared" si="38"/>
        <v>0</v>
      </c>
      <c r="AB74" s="227">
        <f t="shared" si="32"/>
        <v>0</v>
      </c>
    </row>
    <row r="75" spans="1:28" ht="15" customHeight="1">
      <c r="A75" s="170">
        <f t="shared" si="33"/>
        <v>41526</v>
      </c>
      <c r="B75" s="168"/>
      <c r="C75" s="169"/>
      <c r="D75" s="167"/>
      <c r="E75" s="13">
        <f t="shared" si="30"/>
        <v>41526</v>
      </c>
      <c r="F75" s="12"/>
      <c r="G75" s="17"/>
      <c r="H75" s="16" t="str">
        <f t="shared" si="24"/>
        <v/>
      </c>
      <c r="I75" s="11" t="str">
        <f t="shared" si="25"/>
        <v/>
      </c>
      <c r="J75" s="10"/>
      <c r="K75" s="162"/>
      <c r="L75" s="67">
        <f t="shared" si="26"/>
        <v>0</v>
      </c>
      <c r="M75" s="9" t="str">
        <f t="shared" si="31"/>
        <v/>
      </c>
      <c r="N75" s="61">
        <f t="shared" si="34"/>
        <v>0</v>
      </c>
      <c r="O75" s="62">
        <f t="shared" si="23"/>
        <v>0</v>
      </c>
      <c r="P75" s="63">
        <f t="shared" si="23"/>
        <v>0</v>
      </c>
      <c r="Q75" s="63">
        <f t="shared" si="23"/>
        <v>0</v>
      </c>
      <c r="R75" s="182" t="str">
        <f t="shared" si="27"/>
        <v/>
      </c>
      <c r="S75" s="63">
        <f t="shared" si="28"/>
        <v>0</v>
      </c>
      <c r="T75" s="64">
        <f t="shared" si="29"/>
        <v>0</v>
      </c>
      <c r="U75" s="65">
        <f>IF(AND($M75,$O75&gt;0),IF(ISNA(VLOOKUP(C75,Oz_Stations,1,FALSE)),0,(ROUND($I75-$H75,0)+1-IF(MOD($H75,1)*24&gt;MOD(Brekky_Stop,1)*24,1,0)-IF(MOD(Brekky_Start,1)*24&gt;MOD($I75,1)*24,1,0))),0)</f>
        <v>0</v>
      </c>
      <c r="V75" s="66" t="b">
        <f>IF(AND($M75,$P75&gt;0),IF(ISNA(VLOOKUP(C75,Oz_Stations,1,FALSE)),0,(ROUND($I75-$H75,0)+1-IF(MOD($H75,1)*24&gt;MOD(Lunch_Stop,1)*24,1,0)-IF(MOD(Lunch_Start,1)*24&gt;MOD($I75,1)*24,1,0))))</f>
        <v>0</v>
      </c>
      <c r="W75" s="66">
        <f>IF(AND($M75,$Q75&gt;0),IF(ISNA(VLOOKUP(C75,Oz_Stations,1,FALSE)),0,(ROUND($I75-$H75,0)+1-IF(MOD($H75,1)*24&gt;MOD(Dinner_Stop,1)*24,1,0)-IF(MOD(Dinner_Start,1)*24&gt;MOD($I75,1)*24,1,0))),0)</f>
        <v>0</v>
      </c>
      <c r="X75" s="63">
        <f t="shared" si="35"/>
        <v>0</v>
      </c>
      <c r="Y75" s="63">
        <f t="shared" si="36"/>
        <v>0</v>
      </c>
      <c r="Z75" s="185">
        <f t="shared" si="37"/>
        <v>0</v>
      </c>
      <c r="AA75" s="191">
        <f t="shared" si="38"/>
        <v>0</v>
      </c>
      <c r="AB75" s="227">
        <f t="shared" si="32"/>
        <v>0</v>
      </c>
    </row>
    <row r="76" spans="1:28" ht="15" customHeight="1">
      <c r="A76" s="170">
        <f t="shared" si="33"/>
        <v>41527</v>
      </c>
      <c r="B76" s="168"/>
      <c r="C76" s="169"/>
      <c r="D76" s="167"/>
      <c r="E76" s="13">
        <f t="shared" si="30"/>
        <v>41527</v>
      </c>
      <c r="F76" s="12"/>
      <c r="G76" s="17"/>
      <c r="H76" s="16" t="str">
        <f t="shared" si="24"/>
        <v/>
      </c>
      <c r="I76" s="11" t="str">
        <f t="shared" si="25"/>
        <v/>
      </c>
      <c r="J76" s="10"/>
      <c r="K76" s="162"/>
      <c r="L76" s="67">
        <f t="shared" si="26"/>
        <v>0</v>
      </c>
      <c r="M76" s="9" t="str">
        <f t="shared" si="31"/>
        <v/>
      </c>
      <c r="N76" s="61">
        <f t="shared" si="34"/>
        <v>0</v>
      </c>
      <c r="O76" s="62">
        <f t="shared" si="23"/>
        <v>0</v>
      </c>
      <c r="P76" s="63">
        <f t="shared" si="23"/>
        <v>0</v>
      </c>
      <c r="Q76" s="63">
        <f t="shared" si="23"/>
        <v>0</v>
      </c>
      <c r="R76" s="182" t="str">
        <f t="shared" si="27"/>
        <v/>
      </c>
      <c r="S76" s="63">
        <f t="shared" si="28"/>
        <v>0</v>
      </c>
      <c r="T76" s="64">
        <f t="shared" si="29"/>
        <v>0</v>
      </c>
      <c r="U76" s="65">
        <f>IF(AND($M76,$O76&gt;0),IF(ISNA(VLOOKUP(C76,Oz_Stations,1,FALSE)),0,(ROUND($I76-$H76,0)+1-IF(MOD($H76,1)*24&gt;MOD(Brekky_Stop,1)*24,1,0)-IF(MOD(Brekky_Start,1)*24&gt;MOD($I76,1)*24,1,0))),0)</f>
        <v>0</v>
      </c>
      <c r="V76" s="66" t="b">
        <f>IF(AND($M76,$P76&gt;0),IF(ISNA(VLOOKUP(C76,Oz_Stations,1,FALSE)),0,(ROUND($I76-$H76,0)+1-IF(MOD($H76,1)*24&gt;MOD(Lunch_Stop,1)*24,1,0)-IF(MOD(Lunch_Start,1)*24&gt;MOD($I76,1)*24,1,0))))</f>
        <v>0</v>
      </c>
      <c r="W76" s="66">
        <f>IF(AND($M76,$Q76&gt;0),IF(ISNA(VLOOKUP(C76,Oz_Stations,1,FALSE)),0,(ROUND($I76-$H76,0)+1-IF(MOD($H76,1)*24&gt;MOD(Dinner_Stop,1)*24,1,0)-IF(MOD(Dinner_Start,1)*24&gt;MOD($I76,1)*24,1,0))),0)</f>
        <v>0</v>
      </c>
      <c r="X76" s="63">
        <f t="shared" si="35"/>
        <v>0</v>
      </c>
      <c r="Y76" s="63">
        <f t="shared" si="36"/>
        <v>0</v>
      </c>
      <c r="Z76" s="185">
        <f t="shared" si="37"/>
        <v>0</v>
      </c>
      <c r="AA76" s="191">
        <f t="shared" si="38"/>
        <v>0</v>
      </c>
      <c r="AB76" s="227">
        <f t="shared" si="32"/>
        <v>0</v>
      </c>
    </row>
    <row r="77" spans="1:28" ht="15" customHeight="1">
      <c r="A77" s="170">
        <f t="shared" si="33"/>
        <v>41528</v>
      </c>
      <c r="B77" s="168"/>
      <c r="C77" s="169"/>
      <c r="D77" s="167"/>
      <c r="E77" s="13">
        <f t="shared" si="30"/>
        <v>41528</v>
      </c>
      <c r="F77" s="12"/>
      <c r="G77" s="17"/>
      <c r="H77" s="16" t="str">
        <f t="shared" si="24"/>
        <v/>
      </c>
      <c r="I77" s="11" t="str">
        <f t="shared" si="25"/>
        <v/>
      </c>
      <c r="J77" s="10"/>
      <c r="K77" s="162"/>
      <c r="L77" s="67">
        <f t="shared" si="26"/>
        <v>0</v>
      </c>
      <c r="M77" s="9" t="str">
        <f t="shared" si="31"/>
        <v/>
      </c>
      <c r="N77" s="61">
        <f t="shared" si="34"/>
        <v>0</v>
      </c>
      <c r="O77" s="62">
        <f t="shared" si="23"/>
        <v>0</v>
      </c>
      <c r="P77" s="63">
        <f t="shared" si="23"/>
        <v>0</v>
      </c>
      <c r="Q77" s="63">
        <f t="shared" si="23"/>
        <v>0</v>
      </c>
      <c r="R77" s="182" t="str">
        <f t="shared" si="27"/>
        <v/>
      </c>
      <c r="S77" s="63">
        <f t="shared" si="28"/>
        <v>0</v>
      </c>
      <c r="T77" s="64">
        <f t="shared" si="29"/>
        <v>0</v>
      </c>
      <c r="U77" s="65">
        <f>IF(AND($M77,$O77&gt;0),IF(ISNA(VLOOKUP(C77,Oz_Stations,1,FALSE)),0,(ROUND($I77-$H77,0)+1-IF(MOD($H77,1)*24&gt;MOD(Brekky_Stop,1)*24,1,0)-IF(MOD(Brekky_Start,1)*24&gt;MOD($I77,1)*24,1,0))),0)</f>
        <v>0</v>
      </c>
      <c r="V77" s="66" t="b">
        <f>IF(AND($M77,$P77&gt;0),IF(ISNA(VLOOKUP(C77,Oz_Stations,1,FALSE)),0,(ROUND($I77-$H77,0)+1-IF(MOD($H77,1)*24&gt;MOD(Lunch_Stop,1)*24,1,0)-IF(MOD(Lunch_Start,1)*24&gt;MOD($I77,1)*24,1,0))))</f>
        <v>0</v>
      </c>
      <c r="W77" s="66">
        <f>IF(AND($M77,$Q77&gt;0),IF(ISNA(VLOOKUP(C77,Oz_Stations,1,FALSE)),0,(ROUND($I77-$H77,0)+1-IF(MOD($H77,1)*24&gt;MOD(Dinner_Stop,1)*24,1,0)-IF(MOD(Dinner_Start,1)*24&gt;MOD($I77,1)*24,1,0))),0)</f>
        <v>0</v>
      </c>
      <c r="X77" s="63">
        <f t="shared" si="35"/>
        <v>0</v>
      </c>
      <c r="Y77" s="63">
        <f t="shared" si="36"/>
        <v>0</v>
      </c>
      <c r="Z77" s="185">
        <f t="shared" si="37"/>
        <v>0</v>
      </c>
      <c r="AA77" s="191">
        <f t="shared" si="38"/>
        <v>0</v>
      </c>
      <c r="AB77" s="227">
        <f t="shared" si="32"/>
        <v>0</v>
      </c>
    </row>
    <row r="78" spans="1:28" ht="15" customHeight="1">
      <c r="A78" s="170">
        <f t="shared" si="33"/>
        <v>41529</v>
      </c>
      <c r="B78" s="168"/>
      <c r="C78" s="169"/>
      <c r="D78" s="167"/>
      <c r="E78" s="13">
        <f t="shared" si="30"/>
        <v>41529</v>
      </c>
      <c r="F78" s="12"/>
      <c r="G78" s="17"/>
      <c r="H78" s="16" t="str">
        <f t="shared" si="24"/>
        <v/>
      </c>
      <c r="I78" s="11" t="str">
        <f t="shared" si="25"/>
        <v/>
      </c>
      <c r="J78" s="10"/>
      <c r="K78" s="162"/>
      <c r="L78" s="67">
        <f t="shared" si="26"/>
        <v>0</v>
      </c>
      <c r="M78" s="9" t="str">
        <f t="shared" si="31"/>
        <v/>
      </c>
      <c r="N78" s="61">
        <f t="shared" si="34"/>
        <v>0</v>
      </c>
      <c r="O78" s="62">
        <f t="shared" si="23"/>
        <v>0</v>
      </c>
      <c r="P78" s="63">
        <f t="shared" si="23"/>
        <v>0</v>
      </c>
      <c r="Q78" s="63">
        <f t="shared" si="23"/>
        <v>0</v>
      </c>
      <c r="R78" s="182" t="str">
        <f t="shared" si="27"/>
        <v/>
      </c>
      <c r="S78" s="63">
        <f t="shared" si="28"/>
        <v>0</v>
      </c>
      <c r="T78" s="64">
        <f t="shared" si="29"/>
        <v>0</v>
      </c>
      <c r="U78" s="65">
        <f>IF(AND($M78,$O78&gt;0),IF(ISNA(VLOOKUP(C78,Oz_Stations,1,FALSE)),0,(ROUND($I78-$H78,0)+1-IF(MOD($H78,1)*24&gt;MOD(Brekky_Stop,1)*24,1,0)-IF(MOD(Brekky_Start,1)*24&gt;MOD($I78,1)*24,1,0))),0)</f>
        <v>0</v>
      </c>
      <c r="V78" s="66" t="b">
        <f>IF(AND($M78,$P78&gt;0),IF(ISNA(VLOOKUP(C78,Oz_Stations,1,FALSE)),0,(ROUND($I78-$H78,0)+1-IF(MOD($H78,1)*24&gt;MOD(Lunch_Stop,1)*24,1,0)-IF(MOD(Lunch_Start,1)*24&gt;MOD($I78,1)*24,1,0))))</f>
        <v>0</v>
      </c>
      <c r="W78" s="66">
        <f>IF(AND($M78,$Q78&gt;0),IF(ISNA(VLOOKUP(C78,Oz_Stations,1,FALSE)),0,(ROUND($I78-$H78,0)+1-IF(MOD($H78,1)*24&gt;MOD(Dinner_Stop,1)*24,1,0)-IF(MOD(Dinner_Start,1)*24&gt;MOD($I78,1)*24,1,0))),0)</f>
        <v>0</v>
      </c>
      <c r="X78" s="63">
        <f t="shared" si="35"/>
        <v>0</v>
      </c>
      <c r="Y78" s="63">
        <f t="shared" si="36"/>
        <v>0</v>
      </c>
      <c r="Z78" s="185">
        <f t="shared" si="37"/>
        <v>0</v>
      </c>
      <c r="AA78" s="191">
        <f t="shared" si="38"/>
        <v>0</v>
      </c>
      <c r="AB78" s="227">
        <f t="shared" si="32"/>
        <v>0</v>
      </c>
    </row>
    <row r="79" spans="1:28" ht="15" customHeight="1">
      <c r="A79" s="170">
        <f t="shared" si="33"/>
        <v>41530</v>
      </c>
      <c r="B79" s="168"/>
      <c r="C79" s="169"/>
      <c r="D79" s="167"/>
      <c r="E79" s="13">
        <f t="shared" si="30"/>
        <v>41530</v>
      </c>
      <c r="F79" s="12"/>
      <c r="G79" s="17"/>
      <c r="H79" s="16" t="str">
        <f t="shared" si="24"/>
        <v/>
      </c>
      <c r="I79" s="11" t="str">
        <f t="shared" si="25"/>
        <v/>
      </c>
      <c r="J79" s="10"/>
      <c r="K79" s="162"/>
      <c r="L79" s="67">
        <f t="shared" si="26"/>
        <v>0</v>
      </c>
      <c r="M79" s="9" t="str">
        <f t="shared" si="31"/>
        <v/>
      </c>
      <c r="N79" s="61">
        <f t="shared" si="34"/>
        <v>0</v>
      </c>
      <c r="O79" s="62">
        <f t="shared" si="23"/>
        <v>0</v>
      </c>
      <c r="P79" s="63">
        <f t="shared" si="23"/>
        <v>0</v>
      </c>
      <c r="Q79" s="63">
        <f t="shared" si="23"/>
        <v>0</v>
      </c>
      <c r="R79" s="182" t="str">
        <f t="shared" si="27"/>
        <v/>
      </c>
      <c r="S79" s="63">
        <f t="shared" si="28"/>
        <v>0</v>
      </c>
      <c r="T79" s="64">
        <f t="shared" si="29"/>
        <v>0</v>
      </c>
      <c r="U79" s="65">
        <f>IF(AND($M79,$O79&gt;0),IF(ISNA(VLOOKUP(C79,Oz_Stations,1,FALSE)),0,(ROUND($I79-$H79,0)+1-IF(MOD($H79,1)*24&gt;MOD(Brekky_Stop,1)*24,1,0)-IF(MOD(Brekky_Start,1)*24&gt;MOD($I79,1)*24,1,0))),0)</f>
        <v>0</v>
      </c>
      <c r="V79" s="66" t="b">
        <f>IF(AND($M79,$P79&gt;0),IF(ISNA(VLOOKUP(C79,Oz_Stations,1,FALSE)),0,(ROUND($I79-$H79,0)+1-IF(MOD($H79,1)*24&gt;MOD(Lunch_Stop,1)*24,1,0)-IF(MOD(Lunch_Start,1)*24&gt;MOD($I79,1)*24,1,0))))</f>
        <v>0</v>
      </c>
      <c r="W79" s="66">
        <f>IF(AND($M79,$Q79&gt;0),IF(ISNA(VLOOKUP(C79,Oz_Stations,1,FALSE)),0,(ROUND($I79-$H79,0)+1-IF(MOD($H79,1)*24&gt;MOD(Dinner_Stop,1)*24,1,0)-IF(MOD(Dinner_Start,1)*24&gt;MOD($I79,1)*24,1,0))),0)</f>
        <v>0</v>
      </c>
      <c r="X79" s="63">
        <f t="shared" si="35"/>
        <v>0</v>
      </c>
      <c r="Y79" s="63">
        <f t="shared" si="36"/>
        <v>0</v>
      </c>
      <c r="Z79" s="185">
        <f t="shared" si="37"/>
        <v>0</v>
      </c>
      <c r="AA79" s="191">
        <f t="shared" si="38"/>
        <v>0</v>
      </c>
      <c r="AB79" s="227">
        <f t="shared" si="32"/>
        <v>0</v>
      </c>
    </row>
    <row r="80" spans="1:28" ht="15" customHeight="1">
      <c r="A80" s="170">
        <f t="shared" si="33"/>
        <v>41531</v>
      </c>
      <c r="B80" s="168"/>
      <c r="C80" s="169"/>
      <c r="D80" s="167"/>
      <c r="E80" s="13">
        <f t="shared" si="30"/>
        <v>41531</v>
      </c>
      <c r="F80" s="12"/>
      <c r="G80" s="17"/>
      <c r="H80" s="16" t="str">
        <f t="shared" si="24"/>
        <v/>
      </c>
      <c r="I80" s="11" t="str">
        <f t="shared" si="25"/>
        <v/>
      </c>
      <c r="J80" s="10"/>
      <c r="K80" s="162"/>
      <c r="L80" s="67">
        <f t="shared" si="26"/>
        <v>0</v>
      </c>
      <c r="M80" s="9" t="str">
        <f t="shared" si="31"/>
        <v/>
      </c>
      <c r="N80" s="61">
        <f t="shared" si="34"/>
        <v>0</v>
      </c>
      <c r="O80" s="62">
        <f t="shared" si="23"/>
        <v>0</v>
      </c>
      <c r="P80" s="63">
        <f t="shared" si="23"/>
        <v>0</v>
      </c>
      <c r="Q80" s="63">
        <f t="shared" si="23"/>
        <v>0</v>
      </c>
      <c r="R80" s="182" t="str">
        <f t="shared" si="27"/>
        <v/>
      </c>
      <c r="S80" s="63">
        <f t="shared" si="28"/>
        <v>0</v>
      </c>
      <c r="T80" s="64">
        <f t="shared" si="29"/>
        <v>0</v>
      </c>
      <c r="U80" s="65">
        <f>IF(AND($M80,$O80&gt;0),IF(ISNA(VLOOKUP(C80,Oz_Stations,1,FALSE)),0,(ROUND($I80-$H80,0)+1-IF(MOD($H80,1)*24&gt;MOD(Brekky_Stop,1)*24,1,0)-IF(MOD(Brekky_Start,1)*24&gt;MOD($I80,1)*24,1,0))),0)</f>
        <v>0</v>
      </c>
      <c r="V80" s="66" t="b">
        <f>IF(AND($M80,$P80&gt;0),IF(ISNA(VLOOKUP(C80,Oz_Stations,1,FALSE)),0,(ROUND($I80-$H80,0)+1-IF(MOD($H80,1)*24&gt;MOD(Lunch_Stop,1)*24,1,0)-IF(MOD(Lunch_Start,1)*24&gt;MOD($I80,1)*24,1,0))))</f>
        <v>0</v>
      </c>
      <c r="W80" s="66">
        <f>IF(AND($M80,$Q80&gt;0),IF(ISNA(VLOOKUP(C80,Oz_Stations,1,FALSE)),0,(ROUND($I80-$H80,0)+1-IF(MOD($H80,1)*24&gt;MOD(Dinner_Stop,1)*24,1,0)-IF(MOD(Dinner_Start,1)*24&gt;MOD($I80,1)*24,1,0))),0)</f>
        <v>0</v>
      </c>
      <c r="X80" s="63">
        <f t="shared" si="35"/>
        <v>0</v>
      </c>
      <c r="Y80" s="63">
        <f t="shared" si="36"/>
        <v>0</v>
      </c>
      <c r="Z80" s="185">
        <f t="shared" si="37"/>
        <v>0</v>
      </c>
      <c r="AA80" s="191">
        <f t="shared" si="38"/>
        <v>0</v>
      </c>
      <c r="AB80" s="227">
        <f t="shared" si="32"/>
        <v>0</v>
      </c>
    </row>
    <row r="81" spans="1:28" ht="15" customHeight="1">
      <c r="A81" s="170">
        <f t="shared" si="33"/>
        <v>41532</v>
      </c>
      <c r="B81" s="168"/>
      <c r="C81" s="169"/>
      <c r="D81" s="167"/>
      <c r="E81" s="13">
        <f t="shared" si="30"/>
        <v>41532</v>
      </c>
      <c r="F81" s="12"/>
      <c r="G81" s="17"/>
      <c r="H81" s="16" t="str">
        <f t="shared" si="24"/>
        <v/>
      </c>
      <c r="I81" s="11" t="str">
        <f t="shared" si="25"/>
        <v/>
      </c>
      <c r="J81" s="10"/>
      <c r="K81" s="162"/>
      <c r="L81" s="67">
        <f t="shared" si="26"/>
        <v>0</v>
      </c>
      <c r="M81" s="9" t="str">
        <f t="shared" si="31"/>
        <v/>
      </c>
      <c r="N81" s="61">
        <f t="shared" si="34"/>
        <v>0</v>
      </c>
      <c r="O81" s="62">
        <f t="shared" si="23"/>
        <v>0</v>
      </c>
      <c r="P81" s="63">
        <f t="shared" si="23"/>
        <v>0</v>
      </c>
      <c r="Q81" s="63">
        <f t="shared" si="23"/>
        <v>0</v>
      </c>
      <c r="R81" s="182" t="str">
        <f t="shared" si="27"/>
        <v/>
      </c>
      <c r="S81" s="63">
        <f t="shared" si="28"/>
        <v>0</v>
      </c>
      <c r="T81" s="64">
        <f t="shared" si="29"/>
        <v>0</v>
      </c>
      <c r="U81" s="65">
        <f>IF(AND($M81,$O81&gt;0),IF(ISNA(VLOOKUP(C81,Oz_Stations,1,FALSE)),0,(ROUND($I81-$H81,0)+1-IF(MOD($H81,1)*24&gt;MOD(Brekky_Stop,1)*24,1,0)-IF(MOD(Brekky_Start,1)*24&gt;MOD($I81,1)*24,1,0))),0)</f>
        <v>0</v>
      </c>
      <c r="V81" s="66" t="b">
        <f>IF(AND($M81,$P81&gt;0),IF(ISNA(VLOOKUP(C81,Oz_Stations,1,FALSE)),0,(ROUND($I81-$H81,0)+1-IF(MOD($H81,1)*24&gt;MOD(Lunch_Stop,1)*24,1,0)-IF(MOD(Lunch_Start,1)*24&gt;MOD($I81,1)*24,1,0))))</f>
        <v>0</v>
      </c>
      <c r="W81" s="66">
        <f>IF(AND($M81,$Q81&gt;0),IF(ISNA(VLOOKUP(C81,Oz_Stations,1,FALSE)),0,(ROUND($I81-$H81,0)+1-IF(MOD($H81,1)*24&gt;MOD(Dinner_Stop,1)*24,1,0)-IF(MOD(Dinner_Start,1)*24&gt;MOD($I81,1)*24,1,0))),0)</f>
        <v>0</v>
      </c>
      <c r="X81" s="63">
        <f t="shared" si="35"/>
        <v>0</v>
      </c>
      <c r="Y81" s="63">
        <f t="shared" si="36"/>
        <v>0</v>
      </c>
      <c r="Z81" s="185">
        <f t="shared" si="37"/>
        <v>0</v>
      </c>
      <c r="AA81" s="191">
        <f t="shared" si="38"/>
        <v>0</v>
      </c>
      <c r="AB81" s="227">
        <f t="shared" si="32"/>
        <v>0</v>
      </c>
    </row>
    <row r="82" spans="1:28" ht="15" customHeight="1">
      <c r="A82" s="170">
        <f t="shared" si="33"/>
        <v>41533</v>
      </c>
      <c r="B82" s="168"/>
      <c r="C82" s="169"/>
      <c r="D82" s="167"/>
      <c r="E82" s="13">
        <f t="shared" si="30"/>
        <v>41533</v>
      </c>
      <c r="F82" s="12"/>
      <c r="G82" s="17"/>
      <c r="H82" s="16" t="str">
        <f t="shared" si="24"/>
        <v/>
      </c>
      <c r="I82" s="11" t="str">
        <f t="shared" si="25"/>
        <v/>
      </c>
      <c r="J82" s="10"/>
      <c r="K82" s="162"/>
      <c r="L82" s="67">
        <f t="shared" si="26"/>
        <v>0</v>
      </c>
      <c r="M82" s="9" t="str">
        <f t="shared" si="31"/>
        <v/>
      </c>
      <c r="N82" s="61">
        <f t="shared" si="34"/>
        <v>0</v>
      </c>
      <c r="O82" s="62">
        <f t="shared" si="23"/>
        <v>0</v>
      </c>
      <c r="P82" s="63">
        <f t="shared" si="23"/>
        <v>0</v>
      </c>
      <c r="Q82" s="63">
        <f t="shared" si="23"/>
        <v>0</v>
      </c>
      <c r="R82" s="182" t="str">
        <f t="shared" si="27"/>
        <v/>
      </c>
      <c r="S82" s="63">
        <f t="shared" si="28"/>
        <v>0</v>
      </c>
      <c r="T82" s="64">
        <f t="shared" si="29"/>
        <v>0</v>
      </c>
      <c r="U82" s="65">
        <f>IF(AND($M82,$O82&gt;0),IF(ISNA(VLOOKUP(C82,Oz_Stations,1,FALSE)),0,(ROUND($I82-$H82,0)+1-IF(MOD($H82,1)*24&gt;MOD(Brekky_Stop,1)*24,1,0)-IF(MOD(Brekky_Start,1)*24&gt;MOD($I82,1)*24,1,0))),0)</f>
        <v>0</v>
      </c>
      <c r="V82" s="66" t="b">
        <f>IF(AND($M82,$P82&gt;0),IF(ISNA(VLOOKUP(C82,Oz_Stations,1,FALSE)),0,(ROUND($I82-$H82,0)+1-IF(MOD($H82,1)*24&gt;MOD(Lunch_Stop,1)*24,1,0)-IF(MOD(Lunch_Start,1)*24&gt;MOD($I82,1)*24,1,0))))</f>
        <v>0</v>
      </c>
      <c r="W82" s="66">
        <f>IF(AND($M82,$Q82&gt;0),IF(ISNA(VLOOKUP(C82,Oz_Stations,1,FALSE)),0,(ROUND($I82-$H82,0)+1-IF(MOD($H82,1)*24&gt;MOD(Dinner_Stop,1)*24,1,0)-IF(MOD(Dinner_Start,1)*24&gt;MOD($I82,1)*24,1,0))),0)</f>
        <v>0</v>
      </c>
      <c r="X82" s="63">
        <f t="shared" si="35"/>
        <v>0</v>
      </c>
      <c r="Y82" s="63">
        <f t="shared" si="36"/>
        <v>0</v>
      </c>
      <c r="Z82" s="185">
        <f t="shared" si="37"/>
        <v>0</v>
      </c>
      <c r="AA82" s="191">
        <f t="shared" si="38"/>
        <v>0</v>
      </c>
      <c r="AB82" s="227">
        <f t="shared" si="32"/>
        <v>0</v>
      </c>
    </row>
    <row r="83" spans="1:28" ht="15" customHeight="1">
      <c r="A83" s="170">
        <f t="shared" si="33"/>
        <v>41534</v>
      </c>
      <c r="B83" s="168"/>
      <c r="C83" s="169"/>
      <c r="D83" s="167"/>
      <c r="E83" s="13">
        <f t="shared" si="30"/>
        <v>41534</v>
      </c>
      <c r="F83" s="12"/>
      <c r="G83" s="17"/>
      <c r="H83" s="16" t="str">
        <f t="shared" si="24"/>
        <v/>
      </c>
      <c r="I83" s="11" t="str">
        <f t="shared" si="25"/>
        <v/>
      </c>
      <c r="J83" s="10"/>
      <c r="K83" s="162"/>
      <c r="L83" s="67">
        <f t="shared" si="26"/>
        <v>0</v>
      </c>
      <c r="M83" s="9" t="str">
        <f t="shared" si="31"/>
        <v/>
      </c>
      <c r="N83" s="61">
        <f t="shared" si="34"/>
        <v>0</v>
      </c>
      <c r="O83" s="62">
        <f t="shared" si="23"/>
        <v>0</v>
      </c>
      <c r="P83" s="63">
        <f t="shared" si="23"/>
        <v>0</v>
      </c>
      <c r="Q83" s="63">
        <f t="shared" si="23"/>
        <v>0</v>
      </c>
      <c r="R83" s="182" t="str">
        <f t="shared" si="27"/>
        <v/>
      </c>
      <c r="S83" s="63">
        <f t="shared" si="28"/>
        <v>0</v>
      </c>
      <c r="T83" s="64">
        <f t="shared" si="29"/>
        <v>0</v>
      </c>
      <c r="U83" s="65">
        <f>IF(AND($M83,$O83&gt;0),IF(ISNA(VLOOKUP(C83,Oz_Stations,1,FALSE)),0,(ROUND($I83-$H83,0)+1-IF(MOD($H83,1)*24&gt;MOD(Brekky_Stop,1)*24,1,0)-IF(MOD(Brekky_Start,1)*24&gt;MOD($I83,1)*24,1,0))),0)</f>
        <v>0</v>
      </c>
      <c r="V83" s="66" t="b">
        <f>IF(AND($M83,$P83&gt;0),IF(ISNA(VLOOKUP(C83,Oz_Stations,1,FALSE)),0,(ROUND($I83-$H83,0)+1-IF(MOD($H83,1)*24&gt;MOD(Lunch_Stop,1)*24,1,0)-IF(MOD(Lunch_Start,1)*24&gt;MOD($I83,1)*24,1,0))))</f>
        <v>0</v>
      </c>
      <c r="W83" s="66">
        <f>IF(AND($M83,$Q83&gt;0),IF(ISNA(VLOOKUP(C83,Oz_Stations,1,FALSE)),0,(ROUND($I83-$H83,0)+1-IF(MOD($H83,1)*24&gt;MOD(Dinner_Stop,1)*24,1,0)-IF(MOD(Dinner_Start,1)*24&gt;MOD($I83,1)*24,1,0))),0)</f>
        <v>0</v>
      </c>
      <c r="X83" s="63">
        <f t="shared" si="35"/>
        <v>0</v>
      </c>
      <c r="Y83" s="63">
        <f t="shared" si="36"/>
        <v>0</v>
      </c>
      <c r="Z83" s="185">
        <f t="shared" si="37"/>
        <v>0</v>
      </c>
      <c r="AA83" s="191">
        <f t="shared" si="38"/>
        <v>0</v>
      </c>
      <c r="AB83" s="227">
        <f t="shared" si="32"/>
        <v>0</v>
      </c>
    </row>
    <row r="84" spans="1:28" ht="15" customHeight="1">
      <c r="A84" s="170">
        <f t="shared" si="33"/>
        <v>41535</v>
      </c>
      <c r="B84" s="168"/>
      <c r="C84" s="169"/>
      <c r="D84" s="167"/>
      <c r="E84" s="13">
        <f t="shared" si="30"/>
        <v>41535</v>
      </c>
      <c r="F84" s="12"/>
      <c r="G84" s="17"/>
      <c r="H84" s="16" t="str">
        <f t="shared" si="24"/>
        <v/>
      </c>
      <c r="I84" s="11" t="str">
        <f t="shared" si="25"/>
        <v/>
      </c>
      <c r="J84" s="10"/>
      <c r="K84" s="162"/>
      <c r="L84" s="67">
        <f t="shared" si="26"/>
        <v>0</v>
      </c>
      <c r="M84" s="9" t="str">
        <f t="shared" si="31"/>
        <v/>
      </c>
      <c r="N84" s="61">
        <f t="shared" si="34"/>
        <v>0</v>
      </c>
      <c r="O84" s="62">
        <f t="shared" si="23"/>
        <v>0</v>
      </c>
      <c r="P84" s="63">
        <f t="shared" si="23"/>
        <v>0</v>
      </c>
      <c r="Q84" s="63">
        <f t="shared" si="23"/>
        <v>0</v>
      </c>
      <c r="R84" s="182" t="str">
        <f t="shared" si="27"/>
        <v/>
      </c>
      <c r="S84" s="63">
        <f t="shared" si="28"/>
        <v>0</v>
      </c>
      <c r="T84" s="64">
        <f t="shared" si="29"/>
        <v>0</v>
      </c>
      <c r="U84" s="65">
        <f>IF(AND($M84,$O84&gt;0),IF(ISNA(VLOOKUP(C84,Oz_Stations,1,FALSE)),0,(ROUND($I84-$H84,0)+1-IF(MOD($H84,1)*24&gt;MOD(Brekky_Stop,1)*24,1,0)-IF(MOD(Brekky_Start,1)*24&gt;MOD($I84,1)*24,1,0))),0)</f>
        <v>0</v>
      </c>
      <c r="V84" s="66" t="b">
        <f>IF(AND($M84,$P84&gt;0),IF(ISNA(VLOOKUP(C84,Oz_Stations,1,FALSE)),0,(ROUND($I84-$H84,0)+1-IF(MOD($H84,1)*24&gt;MOD(Lunch_Stop,1)*24,1,0)-IF(MOD(Lunch_Start,1)*24&gt;MOD($I84,1)*24,1,0))))</f>
        <v>0</v>
      </c>
      <c r="W84" s="66">
        <f>IF(AND($M84,$Q84&gt;0),IF(ISNA(VLOOKUP(C84,Oz_Stations,1,FALSE)),0,(ROUND($I84-$H84,0)+1-IF(MOD($H84,1)*24&gt;MOD(Dinner_Stop,1)*24,1,0)-IF(MOD(Dinner_Start,1)*24&gt;MOD($I84,1)*24,1,0))),0)</f>
        <v>0</v>
      </c>
      <c r="X84" s="63">
        <f t="shared" si="35"/>
        <v>0</v>
      </c>
      <c r="Y84" s="63">
        <f t="shared" si="36"/>
        <v>0</v>
      </c>
      <c r="Z84" s="185">
        <f t="shared" si="37"/>
        <v>0</v>
      </c>
      <c r="AA84" s="191">
        <f t="shared" si="38"/>
        <v>0</v>
      </c>
      <c r="AB84" s="227">
        <f t="shared" si="32"/>
        <v>0</v>
      </c>
    </row>
    <row r="85" spans="1:28" ht="15" customHeight="1">
      <c r="A85" s="170">
        <f t="shared" si="33"/>
        <v>41536</v>
      </c>
      <c r="B85" s="168"/>
      <c r="C85" s="169"/>
      <c r="D85" s="167"/>
      <c r="E85" s="13">
        <f t="shared" si="30"/>
        <v>41536</v>
      </c>
      <c r="F85" s="12"/>
      <c r="G85" s="17"/>
      <c r="H85" s="16" t="str">
        <f t="shared" si="24"/>
        <v/>
      </c>
      <c r="I85" s="11" t="str">
        <f t="shared" si="25"/>
        <v/>
      </c>
      <c r="J85" s="10"/>
      <c r="K85" s="162"/>
      <c r="L85" s="67">
        <f t="shared" si="26"/>
        <v>0</v>
      </c>
      <c r="M85" s="9" t="str">
        <f t="shared" si="31"/>
        <v/>
      </c>
      <c r="N85" s="61">
        <f t="shared" si="34"/>
        <v>0</v>
      </c>
      <c r="O85" s="62">
        <f t="shared" ref="O85:Q104" si="39">IF(ISNA(VLOOKUP($C85,OZ_TD_Stations,1,FALSE)),0,VLOOKUP($C85,OZ_StnAllow,O$4,FALSE))</f>
        <v>0</v>
      </c>
      <c r="P85" s="63">
        <f t="shared" si="39"/>
        <v>0</v>
      </c>
      <c r="Q85" s="63">
        <f t="shared" si="39"/>
        <v>0</v>
      </c>
      <c r="R85" s="182" t="str">
        <f t="shared" si="27"/>
        <v/>
      </c>
      <c r="S85" s="63">
        <f t="shared" si="28"/>
        <v>0</v>
      </c>
      <c r="T85" s="64">
        <f t="shared" si="29"/>
        <v>0</v>
      </c>
      <c r="U85" s="65">
        <f>IF(AND($M85,$O85&gt;0),IF(ISNA(VLOOKUP(C85,Oz_Stations,1,FALSE)),0,(ROUND($I85-$H85,0)+1-IF(MOD($H85,1)*24&gt;MOD(Brekky_Stop,1)*24,1,0)-IF(MOD(Brekky_Start,1)*24&gt;MOD($I85,1)*24,1,0))),0)</f>
        <v>0</v>
      </c>
      <c r="V85" s="66" t="b">
        <f>IF(AND($M85,$P85&gt;0),IF(ISNA(VLOOKUP(C85,Oz_Stations,1,FALSE)),0,(ROUND($I85-$H85,0)+1-IF(MOD($H85,1)*24&gt;MOD(Lunch_Stop,1)*24,1,0)-IF(MOD(Lunch_Start,1)*24&gt;MOD($I85,1)*24,1,0))))</f>
        <v>0</v>
      </c>
      <c r="W85" s="66">
        <f>IF(AND($M85,$Q85&gt;0),IF(ISNA(VLOOKUP(C85,Oz_Stations,1,FALSE)),0,(ROUND($I85-$H85,0)+1-IF(MOD($H85,1)*24&gt;MOD(Dinner_Stop,1)*24,1,0)-IF(MOD(Dinner_Start,1)*24&gt;MOD($I85,1)*24,1,0))),0)</f>
        <v>0</v>
      </c>
      <c r="X85" s="63">
        <f t="shared" si="35"/>
        <v>0</v>
      </c>
      <c r="Y85" s="63">
        <f t="shared" si="36"/>
        <v>0</v>
      </c>
      <c r="Z85" s="185">
        <f t="shared" si="37"/>
        <v>0</v>
      </c>
      <c r="AA85" s="191">
        <f t="shared" si="38"/>
        <v>0</v>
      </c>
      <c r="AB85" s="227">
        <f t="shared" si="32"/>
        <v>0</v>
      </c>
    </row>
    <row r="86" spans="1:28" ht="15" customHeight="1">
      <c r="A86" s="170">
        <f t="shared" si="33"/>
        <v>41537</v>
      </c>
      <c r="B86" s="168"/>
      <c r="C86" s="169"/>
      <c r="D86" s="167"/>
      <c r="E86" s="13">
        <f t="shared" si="30"/>
        <v>41537</v>
      </c>
      <c r="F86" s="12"/>
      <c r="G86" s="17"/>
      <c r="H86" s="16" t="str">
        <f t="shared" si="24"/>
        <v/>
      </c>
      <c r="I86" s="11" t="str">
        <f t="shared" si="25"/>
        <v/>
      </c>
      <c r="J86" s="10"/>
      <c r="K86" s="162"/>
      <c r="L86" s="67">
        <f t="shared" si="26"/>
        <v>0</v>
      </c>
      <c r="M86" s="9" t="str">
        <f t="shared" si="31"/>
        <v/>
      </c>
      <c r="N86" s="61">
        <f t="shared" si="34"/>
        <v>0</v>
      </c>
      <c r="O86" s="62">
        <f t="shared" si="39"/>
        <v>0</v>
      </c>
      <c r="P86" s="63">
        <f t="shared" si="39"/>
        <v>0</v>
      </c>
      <c r="Q86" s="63">
        <f t="shared" si="39"/>
        <v>0</v>
      </c>
      <c r="R86" s="182" t="str">
        <f t="shared" si="27"/>
        <v/>
      </c>
      <c r="S86" s="63">
        <f t="shared" si="28"/>
        <v>0</v>
      </c>
      <c r="T86" s="64">
        <f t="shared" si="29"/>
        <v>0</v>
      </c>
      <c r="U86" s="65">
        <f>IF(AND($M86,$O86&gt;0),IF(ISNA(VLOOKUP(C86,Oz_Stations,1,FALSE)),0,(ROUND($I86-$H86,0)+1-IF(MOD($H86,1)*24&gt;MOD(Brekky_Stop,1)*24,1,0)-IF(MOD(Brekky_Start,1)*24&gt;MOD($I86,1)*24,1,0))),0)</f>
        <v>0</v>
      </c>
      <c r="V86" s="66" t="b">
        <f>IF(AND($M86,$P86&gt;0),IF(ISNA(VLOOKUP(C86,Oz_Stations,1,FALSE)),0,(ROUND($I86-$H86,0)+1-IF(MOD($H86,1)*24&gt;MOD(Lunch_Stop,1)*24,1,0)-IF(MOD(Lunch_Start,1)*24&gt;MOD($I86,1)*24,1,0))))</f>
        <v>0</v>
      </c>
      <c r="W86" s="66">
        <f>IF(AND($M86,$Q86&gt;0),IF(ISNA(VLOOKUP(C86,Oz_Stations,1,FALSE)),0,(ROUND($I86-$H86,0)+1-IF(MOD($H86,1)*24&gt;MOD(Dinner_Stop,1)*24,1,0)-IF(MOD(Dinner_Start,1)*24&gt;MOD($I86,1)*24,1,0))),0)</f>
        <v>0</v>
      </c>
      <c r="X86" s="63">
        <f t="shared" si="35"/>
        <v>0</v>
      </c>
      <c r="Y86" s="63">
        <f t="shared" si="36"/>
        <v>0</v>
      </c>
      <c r="Z86" s="185">
        <f t="shared" si="37"/>
        <v>0</v>
      </c>
      <c r="AA86" s="191">
        <f t="shared" si="38"/>
        <v>0</v>
      </c>
      <c r="AB86" s="227">
        <f t="shared" si="32"/>
        <v>0</v>
      </c>
    </row>
    <row r="87" spans="1:28" ht="15" customHeight="1">
      <c r="A87" s="170">
        <f t="shared" si="33"/>
        <v>41538</v>
      </c>
      <c r="B87" s="168"/>
      <c r="C87" s="169"/>
      <c r="D87" s="167"/>
      <c r="E87" s="13">
        <f t="shared" si="30"/>
        <v>41538</v>
      </c>
      <c r="F87" s="12"/>
      <c r="G87" s="17"/>
      <c r="H87" s="16" t="str">
        <f t="shared" si="24"/>
        <v/>
      </c>
      <c r="I87" s="11" t="str">
        <f t="shared" si="25"/>
        <v/>
      </c>
      <c r="J87" s="10"/>
      <c r="K87" s="162"/>
      <c r="L87" s="67">
        <f t="shared" si="26"/>
        <v>0</v>
      </c>
      <c r="M87" s="9" t="str">
        <f t="shared" si="31"/>
        <v/>
      </c>
      <c r="N87" s="61">
        <f t="shared" si="34"/>
        <v>0</v>
      </c>
      <c r="O87" s="62">
        <f t="shared" si="39"/>
        <v>0</v>
      </c>
      <c r="P87" s="63">
        <f t="shared" si="39"/>
        <v>0</v>
      </c>
      <c r="Q87" s="63">
        <f t="shared" si="39"/>
        <v>0</v>
      </c>
      <c r="R87" s="182" t="str">
        <f t="shared" si="27"/>
        <v/>
      </c>
      <c r="S87" s="63">
        <f t="shared" si="28"/>
        <v>0</v>
      </c>
      <c r="T87" s="64">
        <f t="shared" si="29"/>
        <v>0</v>
      </c>
      <c r="U87" s="65">
        <f>IF(AND($M87,$O87&gt;0),IF(ISNA(VLOOKUP(C87,Oz_Stations,1,FALSE)),0,(ROUND($I87-$H87,0)+1-IF(MOD($H87,1)*24&gt;MOD(Brekky_Stop,1)*24,1,0)-IF(MOD(Brekky_Start,1)*24&gt;MOD($I87,1)*24,1,0))),0)</f>
        <v>0</v>
      </c>
      <c r="V87" s="66" t="b">
        <f>IF(AND($M87,$P87&gt;0),IF(ISNA(VLOOKUP(C87,Oz_Stations,1,FALSE)),0,(ROUND($I87-$H87,0)+1-IF(MOD($H87,1)*24&gt;MOD(Lunch_Stop,1)*24,1,0)-IF(MOD(Lunch_Start,1)*24&gt;MOD($I87,1)*24,1,0))))</f>
        <v>0</v>
      </c>
      <c r="W87" s="66">
        <f>IF(AND($M87,$Q87&gt;0),IF(ISNA(VLOOKUP(C87,Oz_Stations,1,FALSE)),0,(ROUND($I87-$H87,0)+1-IF(MOD($H87,1)*24&gt;MOD(Dinner_Stop,1)*24,1,0)-IF(MOD(Dinner_Start,1)*24&gt;MOD($I87,1)*24,1,0))),0)</f>
        <v>0</v>
      </c>
      <c r="X87" s="63">
        <f t="shared" si="35"/>
        <v>0</v>
      </c>
      <c r="Y87" s="63">
        <f t="shared" si="36"/>
        <v>0</v>
      </c>
      <c r="Z87" s="185">
        <f t="shared" si="37"/>
        <v>0</v>
      </c>
      <c r="AA87" s="191">
        <f t="shared" si="38"/>
        <v>0</v>
      </c>
      <c r="AB87" s="227">
        <f t="shared" si="32"/>
        <v>0</v>
      </c>
    </row>
    <row r="88" spans="1:28" ht="15" customHeight="1">
      <c r="A88" s="170">
        <f t="shared" si="33"/>
        <v>41539</v>
      </c>
      <c r="B88" s="168"/>
      <c r="C88" s="169"/>
      <c r="D88" s="167"/>
      <c r="E88" s="13">
        <f t="shared" si="30"/>
        <v>41539</v>
      </c>
      <c r="F88" s="12"/>
      <c r="G88" s="17"/>
      <c r="H88" s="16" t="str">
        <f t="shared" si="24"/>
        <v/>
      </c>
      <c r="I88" s="11" t="str">
        <f t="shared" si="25"/>
        <v/>
      </c>
      <c r="J88" s="10"/>
      <c r="K88" s="162"/>
      <c r="L88" s="67">
        <f t="shared" si="26"/>
        <v>0</v>
      </c>
      <c r="M88" s="9" t="str">
        <f t="shared" si="31"/>
        <v/>
      </c>
      <c r="N88" s="61">
        <f t="shared" si="34"/>
        <v>0</v>
      </c>
      <c r="O88" s="62">
        <f t="shared" si="39"/>
        <v>0</v>
      </c>
      <c r="P88" s="63">
        <f t="shared" si="39"/>
        <v>0</v>
      </c>
      <c r="Q88" s="63">
        <f t="shared" si="39"/>
        <v>0</v>
      </c>
      <c r="R88" s="182" t="str">
        <f t="shared" si="27"/>
        <v/>
      </c>
      <c r="S88" s="63">
        <f t="shared" si="28"/>
        <v>0</v>
      </c>
      <c r="T88" s="64">
        <f t="shared" si="29"/>
        <v>0</v>
      </c>
      <c r="U88" s="65">
        <f>IF(AND($M88,$O88&gt;0),IF(ISNA(VLOOKUP(C88,Oz_Stations,1,FALSE)),0,(ROUND($I88-$H88,0)+1-IF(MOD($H88,1)*24&gt;MOD(Brekky_Stop,1)*24,1,0)-IF(MOD(Brekky_Start,1)*24&gt;MOD($I88,1)*24,1,0))),0)</f>
        <v>0</v>
      </c>
      <c r="V88" s="66" t="b">
        <f>IF(AND($M88,$P88&gt;0),IF(ISNA(VLOOKUP(C88,Oz_Stations,1,FALSE)),0,(ROUND($I88-$H88,0)+1-IF(MOD($H88,1)*24&gt;MOD(Lunch_Stop,1)*24,1,0)-IF(MOD(Lunch_Start,1)*24&gt;MOD($I88,1)*24,1,0))))</f>
        <v>0</v>
      </c>
      <c r="W88" s="66">
        <f>IF(AND($M88,$Q88&gt;0),IF(ISNA(VLOOKUP(C88,Oz_Stations,1,FALSE)),0,(ROUND($I88-$H88,0)+1-IF(MOD($H88,1)*24&gt;MOD(Dinner_Stop,1)*24,1,0)-IF(MOD(Dinner_Start,1)*24&gt;MOD($I88,1)*24,1,0))),0)</f>
        <v>0</v>
      </c>
      <c r="X88" s="63">
        <f t="shared" si="35"/>
        <v>0</v>
      </c>
      <c r="Y88" s="63">
        <f t="shared" si="36"/>
        <v>0</v>
      </c>
      <c r="Z88" s="185">
        <f t="shared" si="37"/>
        <v>0</v>
      </c>
      <c r="AA88" s="191">
        <f t="shared" si="38"/>
        <v>0</v>
      </c>
      <c r="AB88" s="227">
        <f t="shared" si="32"/>
        <v>0</v>
      </c>
    </row>
    <row r="89" spans="1:28" ht="15" customHeight="1">
      <c r="A89" s="170">
        <f t="shared" si="33"/>
        <v>41540</v>
      </c>
      <c r="B89" s="168"/>
      <c r="C89" s="169"/>
      <c r="D89" s="167"/>
      <c r="E89" s="13">
        <f t="shared" si="30"/>
        <v>41540</v>
      </c>
      <c r="F89" s="12"/>
      <c r="G89" s="17"/>
      <c r="H89" s="16" t="str">
        <f t="shared" si="24"/>
        <v/>
      </c>
      <c r="I89" s="11" t="str">
        <f t="shared" si="25"/>
        <v/>
      </c>
      <c r="J89" s="10"/>
      <c r="K89" s="162"/>
      <c r="L89" s="67">
        <f t="shared" si="26"/>
        <v>0</v>
      </c>
      <c r="M89" s="9" t="str">
        <f t="shared" si="31"/>
        <v/>
      </c>
      <c r="N89" s="61">
        <f t="shared" si="34"/>
        <v>0</v>
      </c>
      <c r="O89" s="62">
        <f t="shared" si="39"/>
        <v>0</v>
      </c>
      <c r="P89" s="63">
        <f t="shared" si="39"/>
        <v>0</v>
      </c>
      <c r="Q89" s="63">
        <f t="shared" si="39"/>
        <v>0</v>
      </c>
      <c r="R89" s="182" t="str">
        <f t="shared" si="27"/>
        <v/>
      </c>
      <c r="S89" s="63">
        <f t="shared" si="28"/>
        <v>0</v>
      </c>
      <c r="T89" s="64">
        <f t="shared" si="29"/>
        <v>0</v>
      </c>
      <c r="U89" s="65">
        <f>IF(AND($M89,$O89&gt;0),IF(ISNA(VLOOKUP(C89,Oz_Stations,1,FALSE)),0,(ROUND($I89-$H89,0)+1-IF(MOD($H89,1)*24&gt;MOD(Brekky_Stop,1)*24,1,0)-IF(MOD(Brekky_Start,1)*24&gt;MOD($I89,1)*24,1,0))),0)</f>
        <v>0</v>
      </c>
      <c r="V89" s="66" t="b">
        <f>IF(AND($M89,$P89&gt;0),IF(ISNA(VLOOKUP(C89,Oz_Stations,1,FALSE)),0,(ROUND($I89-$H89,0)+1-IF(MOD($H89,1)*24&gt;MOD(Lunch_Stop,1)*24,1,0)-IF(MOD(Lunch_Start,1)*24&gt;MOD($I89,1)*24,1,0))))</f>
        <v>0</v>
      </c>
      <c r="W89" s="66">
        <f>IF(AND($M89,$Q89&gt;0),IF(ISNA(VLOOKUP(C89,Oz_Stations,1,FALSE)),0,(ROUND($I89-$H89,0)+1-IF(MOD($H89,1)*24&gt;MOD(Dinner_Stop,1)*24,1,0)-IF(MOD(Dinner_Start,1)*24&gt;MOD($I89,1)*24,1,0))),0)</f>
        <v>0</v>
      </c>
      <c r="X89" s="63">
        <f t="shared" si="35"/>
        <v>0</v>
      </c>
      <c r="Y89" s="63">
        <f t="shared" si="36"/>
        <v>0</v>
      </c>
      <c r="Z89" s="185">
        <f t="shared" si="37"/>
        <v>0</v>
      </c>
      <c r="AA89" s="191">
        <f t="shared" si="38"/>
        <v>0</v>
      </c>
      <c r="AB89" s="227">
        <f t="shared" si="32"/>
        <v>0</v>
      </c>
    </row>
    <row r="90" spans="1:28" ht="15" customHeight="1">
      <c r="A90" s="170">
        <f t="shared" si="33"/>
        <v>41541</v>
      </c>
      <c r="B90" s="168"/>
      <c r="C90" s="169"/>
      <c r="D90" s="167"/>
      <c r="E90" s="13">
        <f t="shared" si="30"/>
        <v>41541</v>
      </c>
      <c r="F90" s="12"/>
      <c r="G90" s="17"/>
      <c r="H90" s="16" t="str">
        <f t="shared" si="24"/>
        <v/>
      </c>
      <c r="I90" s="11" t="str">
        <f t="shared" si="25"/>
        <v/>
      </c>
      <c r="J90" s="10"/>
      <c r="K90" s="162"/>
      <c r="L90" s="67">
        <f t="shared" si="26"/>
        <v>0</v>
      </c>
      <c r="M90" s="9" t="str">
        <f t="shared" si="31"/>
        <v/>
      </c>
      <c r="N90" s="61">
        <f t="shared" si="34"/>
        <v>0</v>
      </c>
      <c r="O90" s="62">
        <f t="shared" si="39"/>
        <v>0</v>
      </c>
      <c r="P90" s="63">
        <f t="shared" si="39"/>
        <v>0</v>
      </c>
      <c r="Q90" s="63">
        <f t="shared" si="39"/>
        <v>0</v>
      </c>
      <c r="R90" s="182" t="str">
        <f t="shared" si="27"/>
        <v/>
      </c>
      <c r="S90" s="63">
        <f t="shared" si="28"/>
        <v>0</v>
      </c>
      <c r="T90" s="64">
        <f t="shared" si="29"/>
        <v>0</v>
      </c>
      <c r="U90" s="65">
        <f>IF(AND($M90,$O90&gt;0),IF(ISNA(VLOOKUP(C90,Oz_Stations,1,FALSE)),0,(ROUND($I90-$H90,0)+1-IF(MOD($H90,1)*24&gt;MOD(Brekky_Stop,1)*24,1,0)-IF(MOD(Brekky_Start,1)*24&gt;MOD($I90,1)*24,1,0))),0)</f>
        <v>0</v>
      </c>
      <c r="V90" s="66" t="b">
        <f>IF(AND($M90,$P90&gt;0),IF(ISNA(VLOOKUP(C90,Oz_Stations,1,FALSE)),0,(ROUND($I90-$H90,0)+1-IF(MOD($H90,1)*24&gt;MOD(Lunch_Stop,1)*24,1,0)-IF(MOD(Lunch_Start,1)*24&gt;MOD($I90,1)*24,1,0))))</f>
        <v>0</v>
      </c>
      <c r="W90" s="66">
        <f>IF(AND($M90,$Q90&gt;0),IF(ISNA(VLOOKUP(C90,Oz_Stations,1,FALSE)),0,(ROUND($I90-$H90,0)+1-IF(MOD($H90,1)*24&gt;MOD(Dinner_Stop,1)*24,1,0)-IF(MOD(Dinner_Start,1)*24&gt;MOD($I90,1)*24,1,0))),0)</f>
        <v>0</v>
      </c>
      <c r="X90" s="63">
        <f t="shared" si="35"/>
        <v>0</v>
      </c>
      <c r="Y90" s="63">
        <f t="shared" si="36"/>
        <v>0</v>
      </c>
      <c r="Z90" s="185">
        <f t="shared" si="37"/>
        <v>0</v>
      </c>
      <c r="AA90" s="191">
        <f t="shared" si="38"/>
        <v>0</v>
      </c>
      <c r="AB90" s="227">
        <f t="shared" si="32"/>
        <v>0</v>
      </c>
    </row>
    <row r="91" spans="1:28" ht="15" customHeight="1">
      <c r="A91" s="170">
        <f t="shared" si="33"/>
        <v>41542</v>
      </c>
      <c r="B91" s="168"/>
      <c r="C91" s="169"/>
      <c r="D91" s="167"/>
      <c r="E91" s="13">
        <f t="shared" si="30"/>
        <v>41542</v>
      </c>
      <c r="F91" s="12"/>
      <c r="G91" s="17"/>
      <c r="H91" s="16" t="str">
        <f t="shared" si="24"/>
        <v/>
      </c>
      <c r="I91" s="11" t="str">
        <f t="shared" si="25"/>
        <v/>
      </c>
      <c r="J91" s="10"/>
      <c r="K91" s="162"/>
      <c r="L91" s="67">
        <f t="shared" si="26"/>
        <v>0</v>
      </c>
      <c r="M91" s="9" t="str">
        <f t="shared" si="31"/>
        <v/>
      </c>
      <c r="N91" s="61">
        <f t="shared" si="34"/>
        <v>0</v>
      </c>
      <c r="O91" s="62">
        <f t="shared" si="39"/>
        <v>0</v>
      </c>
      <c r="P91" s="63">
        <f t="shared" si="39"/>
        <v>0</v>
      </c>
      <c r="Q91" s="63">
        <f t="shared" si="39"/>
        <v>0</v>
      </c>
      <c r="R91" s="182" t="str">
        <f t="shared" si="27"/>
        <v/>
      </c>
      <c r="S91" s="63">
        <f t="shared" si="28"/>
        <v>0</v>
      </c>
      <c r="T91" s="64">
        <f t="shared" si="29"/>
        <v>0</v>
      </c>
      <c r="U91" s="65">
        <f>IF(AND($M91,$O91&gt;0),IF(ISNA(VLOOKUP(C91,Oz_Stations,1,FALSE)),0,(ROUND($I91-$H91,0)+1-IF(MOD($H91,1)*24&gt;MOD(Brekky_Stop,1)*24,1,0)-IF(MOD(Brekky_Start,1)*24&gt;MOD($I91,1)*24,1,0))),0)</f>
        <v>0</v>
      </c>
      <c r="V91" s="66" t="b">
        <f>IF(AND($M91,$P91&gt;0),IF(ISNA(VLOOKUP(C91,Oz_Stations,1,FALSE)),0,(ROUND($I91-$H91,0)+1-IF(MOD($H91,1)*24&gt;MOD(Lunch_Stop,1)*24,1,0)-IF(MOD(Lunch_Start,1)*24&gt;MOD($I91,1)*24,1,0))))</f>
        <v>0</v>
      </c>
      <c r="W91" s="66">
        <f>IF(AND($M91,$Q91&gt;0),IF(ISNA(VLOOKUP(C91,Oz_Stations,1,FALSE)),0,(ROUND($I91-$H91,0)+1-IF(MOD($H91,1)*24&gt;MOD(Dinner_Stop,1)*24,1,0)-IF(MOD(Dinner_Start,1)*24&gt;MOD($I91,1)*24,1,0))),0)</f>
        <v>0</v>
      </c>
      <c r="X91" s="63">
        <f t="shared" si="35"/>
        <v>0</v>
      </c>
      <c r="Y91" s="63">
        <f t="shared" si="36"/>
        <v>0</v>
      </c>
      <c r="Z91" s="185">
        <f t="shared" si="37"/>
        <v>0</v>
      </c>
      <c r="AA91" s="191">
        <f t="shared" si="38"/>
        <v>0</v>
      </c>
      <c r="AB91" s="227">
        <f t="shared" si="32"/>
        <v>0</v>
      </c>
    </row>
    <row r="92" spans="1:28" ht="15" customHeight="1">
      <c r="A92" s="170">
        <f t="shared" si="33"/>
        <v>41543</v>
      </c>
      <c r="B92" s="168"/>
      <c r="C92" s="169"/>
      <c r="D92" s="167"/>
      <c r="E92" s="13">
        <f t="shared" si="30"/>
        <v>41543</v>
      </c>
      <c r="F92" s="12"/>
      <c r="G92" s="17"/>
      <c r="H92" s="16" t="str">
        <f t="shared" si="24"/>
        <v/>
      </c>
      <c r="I92" s="11" t="str">
        <f t="shared" si="25"/>
        <v/>
      </c>
      <c r="J92" s="10"/>
      <c r="K92" s="162"/>
      <c r="L92" s="67">
        <f t="shared" si="26"/>
        <v>0</v>
      </c>
      <c r="M92" s="9" t="str">
        <f t="shared" si="31"/>
        <v/>
      </c>
      <c r="N92" s="61">
        <f t="shared" si="34"/>
        <v>0</v>
      </c>
      <c r="O92" s="62">
        <f t="shared" si="39"/>
        <v>0</v>
      </c>
      <c r="P92" s="63">
        <f t="shared" si="39"/>
        <v>0</v>
      </c>
      <c r="Q92" s="63">
        <f t="shared" si="39"/>
        <v>0</v>
      </c>
      <c r="R92" s="182" t="str">
        <f t="shared" si="27"/>
        <v/>
      </c>
      <c r="S92" s="63">
        <f t="shared" si="28"/>
        <v>0</v>
      </c>
      <c r="T92" s="64">
        <f t="shared" si="29"/>
        <v>0</v>
      </c>
      <c r="U92" s="65">
        <f>IF(AND($M92,$O92&gt;0),IF(ISNA(VLOOKUP(C92,Oz_Stations,1,FALSE)),0,(ROUND($I92-$H92,0)+1-IF(MOD($H92,1)*24&gt;MOD(Brekky_Stop,1)*24,1,0)-IF(MOD(Brekky_Start,1)*24&gt;MOD($I92,1)*24,1,0))),0)</f>
        <v>0</v>
      </c>
      <c r="V92" s="66" t="b">
        <f>IF(AND($M92,$P92&gt;0),IF(ISNA(VLOOKUP(C92,Oz_Stations,1,FALSE)),0,(ROUND($I92-$H92,0)+1-IF(MOD($H92,1)*24&gt;MOD(Lunch_Stop,1)*24,1,0)-IF(MOD(Lunch_Start,1)*24&gt;MOD($I92,1)*24,1,0))))</f>
        <v>0</v>
      </c>
      <c r="W92" s="66">
        <f>IF(AND($M92,$Q92&gt;0),IF(ISNA(VLOOKUP(C92,Oz_Stations,1,FALSE)),0,(ROUND($I92-$H92,0)+1-IF(MOD($H92,1)*24&gt;MOD(Dinner_Stop,1)*24,1,0)-IF(MOD(Dinner_Start,1)*24&gt;MOD($I92,1)*24,1,0))),0)</f>
        <v>0</v>
      </c>
      <c r="X92" s="63">
        <f t="shared" si="35"/>
        <v>0</v>
      </c>
      <c r="Y92" s="63">
        <f t="shared" si="36"/>
        <v>0</v>
      </c>
      <c r="Z92" s="185">
        <f t="shared" si="37"/>
        <v>0</v>
      </c>
      <c r="AA92" s="191">
        <f t="shared" si="38"/>
        <v>0</v>
      </c>
      <c r="AB92" s="227">
        <f t="shared" si="32"/>
        <v>0</v>
      </c>
    </row>
    <row r="93" spans="1:28" ht="15" customHeight="1">
      <c r="A93" s="170">
        <f t="shared" si="33"/>
        <v>41544</v>
      </c>
      <c r="B93" s="168"/>
      <c r="C93" s="169"/>
      <c r="D93" s="167"/>
      <c r="E93" s="13">
        <f t="shared" si="30"/>
        <v>41544</v>
      </c>
      <c r="F93" s="12"/>
      <c r="G93" s="17"/>
      <c r="H93" s="16" t="str">
        <f t="shared" si="24"/>
        <v/>
      </c>
      <c r="I93" s="11" t="str">
        <f t="shared" si="25"/>
        <v/>
      </c>
      <c r="J93" s="10"/>
      <c r="K93" s="162"/>
      <c r="L93" s="67">
        <f t="shared" si="26"/>
        <v>0</v>
      </c>
      <c r="M93" s="9" t="str">
        <f t="shared" si="31"/>
        <v/>
      </c>
      <c r="N93" s="61">
        <f t="shared" si="34"/>
        <v>0</v>
      </c>
      <c r="O93" s="62">
        <f t="shared" si="39"/>
        <v>0</v>
      </c>
      <c r="P93" s="63">
        <f t="shared" si="39"/>
        <v>0</v>
      </c>
      <c r="Q93" s="63">
        <f t="shared" si="39"/>
        <v>0</v>
      </c>
      <c r="R93" s="182" t="str">
        <f t="shared" si="27"/>
        <v/>
      </c>
      <c r="S93" s="63">
        <f t="shared" si="28"/>
        <v>0</v>
      </c>
      <c r="T93" s="64">
        <f t="shared" si="29"/>
        <v>0</v>
      </c>
      <c r="U93" s="65">
        <f>IF(AND($M93,$O93&gt;0),IF(ISNA(VLOOKUP(C93,Oz_Stations,1,FALSE)),0,(ROUND($I93-$H93,0)+1-IF(MOD($H93,1)*24&gt;MOD(Brekky_Stop,1)*24,1,0)-IF(MOD(Brekky_Start,1)*24&gt;MOD($I93,1)*24,1,0))),0)</f>
        <v>0</v>
      </c>
      <c r="V93" s="66" t="b">
        <f>IF(AND($M93,$P93&gt;0),IF(ISNA(VLOOKUP(C93,Oz_Stations,1,FALSE)),0,(ROUND($I93-$H93,0)+1-IF(MOD($H93,1)*24&gt;MOD(Lunch_Stop,1)*24,1,0)-IF(MOD(Lunch_Start,1)*24&gt;MOD($I93,1)*24,1,0))))</f>
        <v>0</v>
      </c>
      <c r="W93" s="66">
        <f>IF(AND($M93,$Q93&gt;0),IF(ISNA(VLOOKUP(C93,Oz_Stations,1,FALSE)),0,(ROUND($I93-$H93,0)+1-IF(MOD($H93,1)*24&gt;MOD(Dinner_Stop,1)*24,1,0)-IF(MOD(Dinner_Start,1)*24&gt;MOD($I93,1)*24,1,0))),0)</f>
        <v>0</v>
      </c>
      <c r="X93" s="63">
        <f t="shared" si="35"/>
        <v>0</v>
      </c>
      <c r="Y93" s="63">
        <f t="shared" si="36"/>
        <v>0</v>
      </c>
      <c r="Z93" s="185">
        <f t="shared" si="37"/>
        <v>0</v>
      </c>
      <c r="AA93" s="191">
        <f t="shared" si="38"/>
        <v>0</v>
      </c>
      <c r="AB93" s="227">
        <f t="shared" si="32"/>
        <v>0</v>
      </c>
    </row>
    <row r="94" spans="1:28" ht="15" customHeight="1">
      <c r="A94" s="170">
        <f t="shared" si="33"/>
        <v>41545</v>
      </c>
      <c r="B94" s="168"/>
      <c r="C94" s="169"/>
      <c r="D94" s="167"/>
      <c r="E94" s="13">
        <f t="shared" si="30"/>
        <v>41545</v>
      </c>
      <c r="F94" s="12"/>
      <c r="G94" s="17"/>
      <c r="H94" s="16" t="str">
        <f t="shared" si="24"/>
        <v/>
      </c>
      <c r="I94" s="11" t="str">
        <f t="shared" si="25"/>
        <v/>
      </c>
      <c r="J94" s="10"/>
      <c r="K94" s="162"/>
      <c r="L94" s="67">
        <f t="shared" si="26"/>
        <v>0</v>
      </c>
      <c r="M94" s="9" t="str">
        <f t="shared" si="31"/>
        <v/>
      </c>
      <c r="N94" s="61">
        <f t="shared" si="34"/>
        <v>0</v>
      </c>
      <c r="O94" s="62">
        <f t="shared" si="39"/>
        <v>0</v>
      </c>
      <c r="P94" s="63">
        <f t="shared" si="39"/>
        <v>0</v>
      </c>
      <c r="Q94" s="63">
        <f t="shared" si="39"/>
        <v>0</v>
      </c>
      <c r="R94" s="182" t="str">
        <f t="shared" si="27"/>
        <v/>
      </c>
      <c r="S94" s="63">
        <f t="shared" si="28"/>
        <v>0</v>
      </c>
      <c r="T94" s="64">
        <f t="shared" si="29"/>
        <v>0</v>
      </c>
      <c r="U94" s="65">
        <f>IF(AND($M94,$O94&gt;0),IF(ISNA(VLOOKUP(C94,Oz_Stations,1,FALSE)),0,(ROUND($I94-$H94,0)+1-IF(MOD($H94,1)*24&gt;MOD(Brekky_Stop,1)*24,1,0)-IF(MOD(Brekky_Start,1)*24&gt;MOD($I94,1)*24,1,0))),0)</f>
        <v>0</v>
      </c>
      <c r="V94" s="66" t="b">
        <f>IF(AND($M94,$P94&gt;0),IF(ISNA(VLOOKUP(C94,Oz_Stations,1,FALSE)),0,(ROUND($I94-$H94,0)+1-IF(MOD($H94,1)*24&gt;MOD(Lunch_Stop,1)*24,1,0)-IF(MOD(Lunch_Start,1)*24&gt;MOD($I94,1)*24,1,0))))</f>
        <v>0</v>
      </c>
      <c r="W94" s="66">
        <f>IF(AND($M94,$Q94&gt;0),IF(ISNA(VLOOKUP(C94,Oz_Stations,1,FALSE)),0,(ROUND($I94-$H94,0)+1-IF(MOD($H94,1)*24&gt;MOD(Dinner_Stop,1)*24,1,0)-IF(MOD(Dinner_Start,1)*24&gt;MOD($I94,1)*24,1,0))),0)</f>
        <v>0</v>
      </c>
      <c r="X94" s="63">
        <f t="shared" si="35"/>
        <v>0</v>
      </c>
      <c r="Y94" s="63">
        <f t="shared" si="36"/>
        <v>0</v>
      </c>
      <c r="Z94" s="185">
        <f t="shared" si="37"/>
        <v>0</v>
      </c>
      <c r="AA94" s="191">
        <f t="shared" si="38"/>
        <v>0</v>
      </c>
      <c r="AB94" s="227">
        <f t="shared" si="32"/>
        <v>0</v>
      </c>
    </row>
    <row r="95" spans="1:28" ht="15" customHeight="1">
      <c r="A95" s="170">
        <f t="shared" si="33"/>
        <v>41546</v>
      </c>
      <c r="B95" s="168"/>
      <c r="C95" s="169"/>
      <c r="D95" s="167"/>
      <c r="E95" s="13">
        <f t="shared" si="30"/>
        <v>41546</v>
      </c>
      <c r="F95" s="12"/>
      <c r="G95" s="17"/>
      <c r="H95" s="16" t="str">
        <f t="shared" si="24"/>
        <v/>
      </c>
      <c r="I95" s="11" t="str">
        <f t="shared" si="25"/>
        <v/>
      </c>
      <c r="J95" s="10"/>
      <c r="K95" s="162"/>
      <c r="L95" s="67">
        <f t="shared" si="26"/>
        <v>0</v>
      </c>
      <c r="M95" s="9" t="str">
        <f t="shared" si="31"/>
        <v/>
      </c>
      <c r="N95" s="61">
        <f t="shared" si="34"/>
        <v>0</v>
      </c>
      <c r="O95" s="62">
        <f t="shared" si="39"/>
        <v>0</v>
      </c>
      <c r="P95" s="63">
        <f t="shared" si="39"/>
        <v>0</v>
      </c>
      <c r="Q95" s="63">
        <f t="shared" si="39"/>
        <v>0</v>
      </c>
      <c r="R95" s="182" t="str">
        <f t="shared" si="27"/>
        <v/>
      </c>
      <c r="S95" s="63">
        <f t="shared" si="28"/>
        <v>0</v>
      </c>
      <c r="T95" s="64">
        <f t="shared" si="29"/>
        <v>0</v>
      </c>
      <c r="U95" s="65">
        <f>IF(AND($M95,$O95&gt;0),IF(ISNA(VLOOKUP(C95,Oz_Stations,1,FALSE)),0,(ROUND($I95-$H95,0)+1-IF(MOD($H95,1)*24&gt;MOD(Brekky_Stop,1)*24,1,0)-IF(MOD(Brekky_Start,1)*24&gt;MOD($I95,1)*24,1,0))),0)</f>
        <v>0</v>
      </c>
      <c r="V95" s="66" t="b">
        <f>IF(AND($M95,$P95&gt;0),IF(ISNA(VLOOKUP(C95,Oz_Stations,1,FALSE)),0,(ROUND($I95-$H95,0)+1-IF(MOD($H95,1)*24&gt;MOD(Lunch_Stop,1)*24,1,0)-IF(MOD(Lunch_Start,1)*24&gt;MOD($I95,1)*24,1,0))))</f>
        <v>0</v>
      </c>
      <c r="W95" s="66">
        <f>IF(AND($M95,$Q95&gt;0),IF(ISNA(VLOOKUP(C95,Oz_Stations,1,FALSE)),0,(ROUND($I95-$H95,0)+1-IF(MOD($H95,1)*24&gt;MOD(Dinner_Stop,1)*24,1,0)-IF(MOD(Dinner_Start,1)*24&gt;MOD($I95,1)*24,1,0))),0)</f>
        <v>0</v>
      </c>
      <c r="X95" s="63">
        <f t="shared" si="35"/>
        <v>0</v>
      </c>
      <c r="Y95" s="63">
        <f t="shared" si="36"/>
        <v>0</v>
      </c>
      <c r="Z95" s="185">
        <f t="shared" si="37"/>
        <v>0</v>
      </c>
      <c r="AA95" s="191">
        <f t="shared" si="38"/>
        <v>0</v>
      </c>
      <c r="AB95" s="227">
        <f t="shared" si="32"/>
        <v>0</v>
      </c>
    </row>
    <row r="96" spans="1:28" ht="15" customHeight="1">
      <c r="A96" s="170">
        <f t="shared" si="33"/>
        <v>41547</v>
      </c>
      <c r="B96" s="168"/>
      <c r="C96" s="169"/>
      <c r="D96" s="167"/>
      <c r="E96" s="13">
        <f t="shared" si="30"/>
        <v>41547</v>
      </c>
      <c r="F96" s="12"/>
      <c r="G96" s="17"/>
      <c r="H96" s="16" t="str">
        <f t="shared" si="24"/>
        <v/>
      </c>
      <c r="I96" s="11" t="str">
        <f t="shared" si="25"/>
        <v/>
      </c>
      <c r="J96" s="10"/>
      <c r="K96" s="162"/>
      <c r="L96" s="67">
        <f t="shared" si="26"/>
        <v>0</v>
      </c>
      <c r="M96" s="9" t="str">
        <f t="shared" si="31"/>
        <v/>
      </c>
      <c r="N96" s="61">
        <f t="shared" si="34"/>
        <v>0</v>
      </c>
      <c r="O96" s="62">
        <f t="shared" si="39"/>
        <v>0</v>
      </c>
      <c r="P96" s="63">
        <f t="shared" si="39"/>
        <v>0</v>
      </c>
      <c r="Q96" s="63">
        <f t="shared" si="39"/>
        <v>0</v>
      </c>
      <c r="R96" s="182" t="str">
        <f t="shared" si="27"/>
        <v/>
      </c>
      <c r="S96" s="63">
        <f t="shared" si="28"/>
        <v>0</v>
      </c>
      <c r="T96" s="64">
        <f t="shared" si="29"/>
        <v>0</v>
      </c>
      <c r="U96" s="65">
        <f>IF(AND($M96,$O96&gt;0),IF(ISNA(VLOOKUP(C96,Oz_Stations,1,FALSE)),0,(ROUND($I96-$H96,0)+1-IF(MOD($H96,1)*24&gt;MOD(Brekky_Stop,1)*24,1,0)-IF(MOD(Brekky_Start,1)*24&gt;MOD($I96,1)*24,1,0))),0)</f>
        <v>0</v>
      </c>
      <c r="V96" s="66" t="b">
        <f>IF(AND($M96,$P96&gt;0),IF(ISNA(VLOOKUP(C96,Oz_Stations,1,FALSE)),0,(ROUND($I96-$H96,0)+1-IF(MOD($H96,1)*24&gt;MOD(Lunch_Stop,1)*24,1,0)-IF(MOD(Lunch_Start,1)*24&gt;MOD($I96,1)*24,1,0))))</f>
        <v>0</v>
      </c>
      <c r="W96" s="66">
        <f>IF(AND($M96,$Q96&gt;0),IF(ISNA(VLOOKUP(C96,Oz_Stations,1,FALSE)),0,(ROUND($I96-$H96,0)+1-IF(MOD($H96,1)*24&gt;MOD(Dinner_Stop,1)*24,1,0)-IF(MOD(Dinner_Start,1)*24&gt;MOD($I96,1)*24,1,0))),0)</f>
        <v>0</v>
      </c>
      <c r="X96" s="63">
        <f t="shared" si="35"/>
        <v>0</v>
      </c>
      <c r="Y96" s="63">
        <f t="shared" si="36"/>
        <v>0</v>
      </c>
      <c r="Z96" s="185">
        <f t="shared" si="37"/>
        <v>0</v>
      </c>
      <c r="AA96" s="191">
        <f t="shared" si="38"/>
        <v>0</v>
      </c>
      <c r="AB96" s="227">
        <f t="shared" si="32"/>
        <v>0</v>
      </c>
    </row>
    <row r="97" spans="1:28" ht="15" customHeight="1">
      <c r="A97" s="170">
        <f t="shared" si="33"/>
        <v>41548</v>
      </c>
      <c r="B97" s="168"/>
      <c r="C97" s="169"/>
      <c r="D97" s="167"/>
      <c r="E97" s="13">
        <f t="shared" si="30"/>
        <v>41548</v>
      </c>
      <c r="F97" s="12"/>
      <c r="G97" s="17"/>
      <c r="H97" s="16" t="str">
        <f t="shared" si="24"/>
        <v/>
      </c>
      <c r="I97" s="11" t="str">
        <f t="shared" si="25"/>
        <v/>
      </c>
      <c r="J97" s="10"/>
      <c r="K97" s="162"/>
      <c r="L97" s="67">
        <f t="shared" si="26"/>
        <v>0</v>
      </c>
      <c r="M97" s="9" t="str">
        <f t="shared" si="31"/>
        <v/>
      </c>
      <c r="N97" s="61">
        <f t="shared" si="34"/>
        <v>0</v>
      </c>
      <c r="O97" s="62">
        <f t="shared" si="39"/>
        <v>0</v>
      </c>
      <c r="P97" s="63">
        <f t="shared" si="39"/>
        <v>0</v>
      </c>
      <c r="Q97" s="63">
        <f t="shared" si="39"/>
        <v>0</v>
      </c>
      <c r="R97" s="182" t="str">
        <f t="shared" si="27"/>
        <v/>
      </c>
      <c r="S97" s="63">
        <f t="shared" si="28"/>
        <v>0</v>
      </c>
      <c r="T97" s="64">
        <f t="shared" si="29"/>
        <v>0</v>
      </c>
      <c r="U97" s="65">
        <f>IF(AND($M97,$O97&gt;0),IF(ISNA(VLOOKUP(C97,Oz_Stations,1,FALSE)),0,(ROUND($I97-$H97,0)+1-IF(MOD($H97,1)*24&gt;MOD(Brekky_Stop,1)*24,1,0)-IF(MOD(Brekky_Start,1)*24&gt;MOD($I97,1)*24,1,0))),0)</f>
        <v>0</v>
      </c>
      <c r="V97" s="66" t="b">
        <f>IF(AND($M97,$P97&gt;0),IF(ISNA(VLOOKUP(C97,Oz_Stations,1,FALSE)),0,(ROUND($I97-$H97,0)+1-IF(MOD($H97,1)*24&gt;MOD(Lunch_Stop,1)*24,1,0)-IF(MOD(Lunch_Start,1)*24&gt;MOD($I97,1)*24,1,0))))</f>
        <v>0</v>
      </c>
      <c r="W97" s="66">
        <f>IF(AND($M97,$Q97&gt;0),IF(ISNA(VLOOKUP(C97,Oz_Stations,1,FALSE)),0,(ROUND($I97-$H97,0)+1-IF(MOD($H97,1)*24&gt;MOD(Dinner_Stop,1)*24,1,0)-IF(MOD(Dinner_Start,1)*24&gt;MOD($I97,1)*24,1,0))),0)</f>
        <v>0</v>
      </c>
      <c r="X97" s="63">
        <f t="shared" si="35"/>
        <v>0</v>
      </c>
      <c r="Y97" s="63">
        <f t="shared" si="36"/>
        <v>0</v>
      </c>
      <c r="Z97" s="185">
        <f t="shared" si="37"/>
        <v>0</v>
      </c>
      <c r="AA97" s="191">
        <f t="shared" si="38"/>
        <v>0</v>
      </c>
      <c r="AB97" s="227">
        <f t="shared" si="32"/>
        <v>0</v>
      </c>
    </row>
    <row r="98" spans="1:28" ht="15" customHeight="1">
      <c r="A98" s="170">
        <f t="shared" si="33"/>
        <v>41549</v>
      </c>
      <c r="B98" s="168"/>
      <c r="C98" s="169"/>
      <c r="D98" s="167"/>
      <c r="E98" s="13">
        <f t="shared" si="30"/>
        <v>41549</v>
      </c>
      <c r="F98" s="12"/>
      <c r="G98" s="17"/>
      <c r="H98" s="16" t="str">
        <f t="shared" si="24"/>
        <v/>
      </c>
      <c r="I98" s="11" t="str">
        <f t="shared" si="25"/>
        <v/>
      </c>
      <c r="J98" s="10"/>
      <c r="K98" s="162"/>
      <c r="L98" s="67">
        <f t="shared" si="26"/>
        <v>0</v>
      </c>
      <c r="M98" s="9" t="str">
        <f t="shared" si="31"/>
        <v/>
      </c>
      <c r="N98" s="61">
        <f t="shared" si="34"/>
        <v>0</v>
      </c>
      <c r="O98" s="62">
        <f t="shared" si="39"/>
        <v>0</v>
      </c>
      <c r="P98" s="63">
        <f t="shared" si="39"/>
        <v>0</v>
      </c>
      <c r="Q98" s="63">
        <f t="shared" si="39"/>
        <v>0</v>
      </c>
      <c r="R98" s="182" t="str">
        <f t="shared" si="27"/>
        <v/>
      </c>
      <c r="S98" s="63">
        <f t="shared" si="28"/>
        <v>0</v>
      </c>
      <c r="T98" s="64">
        <f t="shared" si="29"/>
        <v>0</v>
      </c>
      <c r="U98" s="65">
        <f>IF(AND($M98,$O98&gt;0),IF(ISNA(VLOOKUP(C98,Oz_Stations,1,FALSE)),0,(ROUND($I98-$H98,0)+1-IF(MOD($H98,1)*24&gt;MOD(Brekky_Stop,1)*24,1,0)-IF(MOD(Brekky_Start,1)*24&gt;MOD($I98,1)*24,1,0))),0)</f>
        <v>0</v>
      </c>
      <c r="V98" s="66" t="b">
        <f>IF(AND($M98,$P98&gt;0),IF(ISNA(VLOOKUP(C98,Oz_Stations,1,FALSE)),0,(ROUND($I98-$H98,0)+1-IF(MOD($H98,1)*24&gt;MOD(Lunch_Stop,1)*24,1,0)-IF(MOD(Lunch_Start,1)*24&gt;MOD($I98,1)*24,1,0))))</f>
        <v>0</v>
      </c>
      <c r="W98" s="66">
        <f>IF(AND($M98,$Q98&gt;0),IF(ISNA(VLOOKUP(C98,Oz_Stations,1,FALSE)),0,(ROUND($I98-$H98,0)+1-IF(MOD($H98,1)*24&gt;MOD(Dinner_Stop,1)*24,1,0)-IF(MOD(Dinner_Start,1)*24&gt;MOD($I98,1)*24,1,0))),0)</f>
        <v>0</v>
      </c>
      <c r="X98" s="63">
        <f t="shared" si="35"/>
        <v>0</v>
      </c>
      <c r="Y98" s="63">
        <f t="shared" si="36"/>
        <v>0</v>
      </c>
      <c r="Z98" s="185">
        <f t="shared" si="37"/>
        <v>0</v>
      </c>
      <c r="AA98" s="191">
        <f t="shared" si="38"/>
        <v>0</v>
      </c>
      <c r="AB98" s="227">
        <f t="shared" si="32"/>
        <v>0</v>
      </c>
    </row>
    <row r="99" spans="1:28" ht="15" customHeight="1">
      <c r="A99" s="170">
        <f t="shared" si="33"/>
        <v>41550</v>
      </c>
      <c r="B99" s="168"/>
      <c r="C99" s="169"/>
      <c r="D99" s="167"/>
      <c r="E99" s="13">
        <f t="shared" si="30"/>
        <v>41550</v>
      </c>
      <c r="F99" s="12"/>
      <c r="G99" s="17"/>
      <c r="H99" s="16" t="str">
        <f t="shared" si="24"/>
        <v/>
      </c>
      <c r="I99" s="11" t="str">
        <f t="shared" si="25"/>
        <v/>
      </c>
      <c r="J99" s="10"/>
      <c r="K99" s="162"/>
      <c r="L99" s="67">
        <f t="shared" si="26"/>
        <v>0</v>
      </c>
      <c r="M99" s="9" t="str">
        <f t="shared" si="31"/>
        <v/>
      </c>
      <c r="N99" s="61">
        <f t="shared" si="34"/>
        <v>0</v>
      </c>
      <c r="O99" s="62">
        <f t="shared" si="39"/>
        <v>0</v>
      </c>
      <c r="P99" s="63">
        <f t="shared" si="39"/>
        <v>0</v>
      </c>
      <c r="Q99" s="63">
        <f t="shared" si="39"/>
        <v>0</v>
      </c>
      <c r="R99" s="182" t="str">
        <f t="shared" si="27"/>
        <v/>
      </c>
      <c r="S99" s="63">
        <f t="shared" si="28"/>
        <v>0</v>
      </c>
      <c r="T99" s="64">
        <f t="shared" si="29"/>
        <v>0</v>
      </c>
      <c r="U99" s="65">
        <f>IF(AND($M99,$O99&gt;0),IF(ISNA(VLOOKUP(C99,Oz_Stations,1,FALSE)),0,(ROUND($I99-$H99,0)+1-IF(MOD($H99,1)*24&gt;MOD(Brekky_Stop,1)*24,1,0)-IF(MOD(Brekky_Start,1)*24&gt;MOD($I99,1)*24,1,0))),0)</f>
        <v>0</v>
      </c>
      <c r="V99" s="66" t="b">
        <f>IF(AND($M99,$P99&gt;0),IF(ISNA(VLOOKUP(C99,Oz_Stations,1,FALSE)),0,(ROUND($I99-$H99,0)+1-IF(MOD($H99,1)*24&gt;MOD(Lunch_Stop,1)*24,1,0)-IF(MOD(Lunch_Start,1)*24&gt;MOD($I99,1)*24,1,0))))</f>
        <v>0</v>
      </c>
      <c r="W99" s="66">
        <f>IF(AND($M99,$Q99&gt;0),IF(ISNA(VLOOKUP(C99,Oz_Stations,1,FALSE)),0,(ROUND($I99-$H99,0)+1-IF(MOD($H99,1)*24&gt;MOD(Dinner_Stop,1)*24,1,0)-IF(MOD(Dinner_Start,1)*24&gt;MOD($I99,1)*24,1,0))),0)</f>
        <v>0</v>
      </c>
      <c r="X99" s="63">
        <f t="shared" si="35"/>
        <v>0</v>
      </c>
      <c r="Y99" s="63">
        <f t="shared" si="36"/>
        <v>0</v>
      </c>
      <c r="Z99" s="185">
        <f t="shared" si="37"/>
        <v>0</v>
      </c>
      <c r="AA99" s="191">
        <f t="shared" si="38"/>
        <v>0</v>
      </c>
      <c r="AB99" s="227">
        <f t="shared" si="32"/>
        <v>0</v>
      </c>
    </row>
    <row r="100" spans="1:28" ht="15" customHeight="1">
      <c r="A100" s="170">
        <f t="shared" si="33"/>
        <v>41551</v>
      </c>
      <c r="B100" s="168"/>
      <c r="C100" s="169"/>
      <c r="D100" s="167"/>
      <c r="E100" s="13">
        <f t="shared" si="30"/>
        <v>41551</v>
      </c>
      <c r="F100" s="12"/>
      <c r="G100" s="17"/>
      <c r="H100" s="16" t="str">
        <f t="shared" si="24"/>
        <v/>
      </c>
      <c r="I100" s="11" t="str">
        <f t="shared" si="25"/>
        <v/>
      </c>
      <c r="J100" s="10"/>
      <c r="K100" s="162"/>
      <c r="L100" s="67">
        <f t="shared" si="26"/>
        <v>0</v>
      </c>
      <c r="M100" s="9" t="str">
        <f t="shared" si="31"/>
        <v/>
      </c>
      <c r="N100" s="61">
        <f t="shared" si="34"/>
        <v>0</v>
      </c>
      <c r="O100" s="62">
        <f t="shared" si="39"/>
        <v>0</v>
      </c>
      <c r="P100" s="63">
        <f t="shared" si="39"/>
        <v>0</v>
      </c>
      <c r="Q100" s="63">
        <f t="shared" si="39"/>
        <v>0</v>
      </c>
      <c r="R100" s="182" t="str">
        <f t="shared" si="27"/>
        <v/>
      </c>
      <c r="S100" s="63">
        <f t="shared" si="28"/>
        <v>0</v>
      </c>
      <c r="T100" s="64">
        <f t="shared" si="29"/>
        <v>0</v>
      </c>
      <c r="U100" s="65">
        <f>IF(AND($M100,$O100&gt;0),IF(ISNA(VLOOKUP(C100,Oz_Stations,1,FALSE)),0,(ROUND($I100-$H100,0)+1-IF(MOD($H100,1)*24&gt;MOD(Brekky_Stop,1)*24,1,0)-IF(MOD(Brekky_Start,1)*24&gt;MOD($I100,1)*24,1,0))),0)</f>
        <v>0</v>
      </c>
      <c r="V100" s="66" t="b">
        <f>IF(AND($M100,$P100&gt;0),IF(ISNA(VLOOKUP(C100,Oz_Stations,1,FALSE)),0,(ROUND($I100-$H100,0)+1-IF(MOD($H100,1)*24&gt;MOD(Lunch_Stop,1)*24,1,0)-IF(MOD(Lunch_Start,1)*24&gt;MOD($I100,1)*24,1,0))))</f>
        <v>0</v>
      </c>
      <c r="W100" s="66">
        <f>IF(AND($M100,$Q100&gt;0),IF(ISNA(VLOOKUP(C100,Oz_Stations,1,FALSE)),0,(ROUND($I100-$H100,0)+1-IF(MOD($H100,1)*24&gt;MOD(Dinner_Stop,1)*24,1,0)-IF(MOD(Dinner_Start,1)*24&gt;MOD($I100,1)*24,1,0))),0)</f>
        <v>0</v>
      </c>
      <c r="X100" s="63">
        <f t="shared" si="35"/>
        <v>0</v>
      </c>
      <c r="Y100" s="63">
        <f t="shared" si="36"/>
        <v>0</v>
      </c>
      <c r="Z100" s="185">
        <f t="shared" si="37"/>
        <v>0</v>
      </c>
      <c r="AA100" s="191">
        <f t="shared" si="38"/>
        <v>0</v>
      </c>
      <c r="AB100" s="227">
        <f t="shared" si="32"/>
        <v>0</v>
      </c>
    </row>
    <row r="101" spans="1:28" ht="15" customHeight="1">
      <c r="A101" s="170">
        <f t="shared" si="33"/>
        <v>41552</v>
      </c>
      <c r="B101" s="168"/>
      <c r="C101" s="169"/>
      <c r="D101" s="167"/>
      <c r="E101" s="13">
        <f t="shared" si="30"/>
        <v>41552</v>
      </c>
      <c r="F101" s="12"/>
      <c r="G101" s="17"/>
      <c r="H101" s="16" t="str">
        <f t="shared" si="24"/>
        <v/>
      </c>
      <c r="I101" s="11" t="str">
        <f t="shared" si="25"/>
        <v/>
      </c>
      <c r="J101" s="10"/>
      <c r="K101" s="162"/>
      <c r="L101" s="67">
        <f t="shared" si="26"/>
        <v>0</v>
      </c>
      <c r="M101" s="9" t="str">
        <f t="shared" si="31"/>
        <v/>
      </c>
      <c r="N101" s="61">
        <f t="shared" si="34"/>
        <v>0</v>
      </c>
      <c r="O101" s="62">
        <f t="shared" si="39"/>
        <v>0</v>
      </c>
      <c r="P101" s="63">
        <f t="shared" si="39"/>
        <v>0</v>
      </c>
      <c r="Q101" s="63">
        <f t="shared" si="39"/>
        <v>0</v>
      </c>
      <c r="R101" s="182" t="str">
        <f t="shared" si="27"/>
        <v/>
      </c>
      <c r="S101" s="63">
        <f t="shared" si="28"/>
        <v>0</v>
      </c>
      <c r="T101" s="64">
        <f t="shared" si="29"/>
        <v>0</v>
      </c>
      <c r="U101" s="65">
        <f>IF(AND($M101,$O101&gt;0),IF(ISNA(VLOOKUP(C101,Oz_Stations,1,FALSE)),0,(ROUND($I101-$H101,0)+1-IF(MOD($H101,1)*24&gt;MOD(Brekky_Stop,1)*24,1,0)-IF(MOD(Brekky_Start,1)*24&gt;MOD($I101,1)*24,1,0))),0)</f>
        <v>0</v>
      </c>
      <c r="V101" s="66" t="b">
        <f>IF(AND($M101,$P101&gt;0),IF(ISNA(VLOOKUP(C101,Oz_Stations,1,FALSE)),0,(ROUND($I101-$H101,0)+1-IF(MOD($H101,1)*24&gt;MOD(Lunch_Stop,1)*24,1,0)-IF(MOD(Lunch_Start,1)*24&gt;MOD($I101,1)*24,1,0))))</f>
        <v>0</v>
      </c>
      <c r="W101" s="66">
        <f>IF(AND($M101,$Q101&gt;0),IF(ISNA(VLOOKUP(C101,Oz_Stations,1,FALSE)),0,(ROUND($I101-$H101,0)+1-IF(MOD($H101,1)*24&gt;MOD(Dinner_Stop,1)*24,1,0)-IF(MOD(Dinner_Start,1)*24&gt;MOD($I101,1)*24,1,0))),0)</f>
        <v>0</v>
      </c>
      <c r="X101" s="63">
        <f t="shared" si="35"/>
        <v>0</v>
      </c>
      <c r="Y101" s="63">
        <f t="shared" si="36"/>
        <v>0</v>
      </c>
      <c r="Z101" s="185">
        <f t="shared" si="37"/>
        <v>0</v>
      </c>
      <c r="AA101" s="191">
        <f t="shared" si="38"/>
        <v>0</v>
      </c>
      <c r="AB101" s="227">
        <f t="shared" si="32"/>
        <v>0</v>
      </c>
    </row>
    <row r="102" spans="1:28" ht="15" customHeight="1">
      <c r="A102" s="170">
        <f t="shared" si="33"/>
        <v>41553</v>
      </c>
      <c r="B102" s="168"/>
      <c r="C102" s="169"/>
      <c r="D102" s="167"/>
      <c r="E102" s="13">
        <f t="shared" si="30"/>
        <v>41553</v>
      </c>
      <c r="F102" s="12"/>
      <c r="G102" s="17"/>
      <c r="H102" s="16" t="str">
        <f t="shared" si="24"/>
        <v/>
      </c>
      <c r="I102" s="11" t="str">
        <f t="shared" si="25"/>
        <v/>
      </c>
      <c r="J102" s="10"/>
      <c r="K102" s="162"/>
      <c r="L102" s="67">
        <f t="shared" si="26"/>
        <v>0</v>
      </c>
      <c r="M102" s="9" t="str">
        <f t="shared" si="31"/>
        <v/>
      </c>
      <c r="N102" s="61">
        <f t="shared" si="34"/>
        <v>0</v>
      </c>
      <c r="O102" s="62">
        <f t="shared" si="39"/>
        <v>0</v>
      </c>
      <c r="P102" s="63">
        <f t="shared" si="39"/>
        <v>0</v>
      </c>
      <c r="Q102" s="63">
        <f t="shared" si="39"/>
        <v>0</v>
      </c>
      <c r="R102" s="182" t="str">
        <f t="shared" si="27"/>
        <v/>
      </c>
      <c r="S102" s="63">
        <f t="shared" si="28"/>
        <v>0</v>
      </c>
      <c r="T102" s="64">
        <f t="shared" si="29"/>
        <v>0</v>
      </c>
      <c r="U102" s="65">
        <f>IF(AND($M102,$O102&gt;0),IF(ISNA(VLOOKUP(C102,Oz_Stations,1,FALSE)),0,(ROUND($I102-$H102,0)+1-IF(MOD($H102,1)*24&gt;MOD(Brekky_Stop,1)*24,1,0)-IF(MOD(Brekky_Start,1)*24&gt;MOD($I102,1)*24,1,0))),0)</f>
        <v>0</v>
      </c>
      <c r="V102" s="66" t="b">
        <f>IF(AND($M102,$P102&gt;0),IF(ISNA(VLOOKUP(C102,Oz_Stations,1,FALSE)),0,(ROUND($I102-$H102,0)+1-IF(MOD($H102,1)*24&gt;MOD(Lunch_Stop,1)*24,1,0)-IF(MOD(Lunch_Start,1)*24&gt;MOD($I102,1)*24,1,0))))</f>
        <v>0</v>
      </c>
      <c r="W102" s="66">
        <f>IF(AND($M102,$Q102&gt;0),IF(ISNA(VLOOKUP(C102,Oz_Stations,1,FALSE)),0,(ROUND($I102-$H102,0)+1-IF(MOD($H102,1)*24&gt;MOD(Dinner_Stop,1)*24,1,0)-IF(MOD(Dinner_Start,1)*24&gt;MOD($I102,1)*24,1,0))),0)</f>
        <v>0</v>
      </c>
      <c r="X102" s="63">
        <f t="shared" si="35"/>
        <v>0</v>
      </c>
      <c r="Y102" s="63">
        <f t="shared" si="36"/>
        <v>0</v>
      </c>
      <c r="Z102" s="185">
        <f t="shared" si="37"/>
        <v>0</v>
      </c>
      <c r="AA102" s="191">
        <f t="shared" si="38"/>
        <v>0</v>
      </c>
      <c r="AB102" s="227">
        <f t="shared" si="32"/>
        <v>0</v>
      </c>
    </row>
    <row r="103" spans="1:28" ht="15" customHeight="1">
      <c r="A103" s="170">
        <f t="shared" si="33"/>
        <v>41554</v>
      </c>
      <c r="B103" s="168"/>
      <c r="C103" s="169"/>
      <c r="D103" s="167"/>
      <c r="E103" s="13">
        <f t="shared" si="30"/>
        <v>41554</v>
      </c>
      <c r="F103" s="12"/>
      <c r="G103" s="17"/>
      <c r="H103" s="16" t="str">
        <f t="shared" si="24"/>
        <v/>
      </c>
      <c r="I103" s="11" t="str">
        <f t="shared" si="25"/>
        <v/>
      </c>
      <c r="J103" s="10"/>
      <c r="K103" s="162"/>
      <c r="L103" s="67">
        <f t="shared" si="26"/>
        <v>0</v>
      </c>
      <c r="M103" s="9" t="str">
        <f t="shared" si="31"/>
        <v/>
      </c>
      <c r="N103" s="61">
        <f t="shared" si="34"/>
        <v>0</v>
      </c>
      <c r="O103" s="62">
        <f t="shared" si="39"/>
        <v>0</v>
      </c>
      <c r="P103" s="63">
        <f t="shared" si="39"/>
        <v>0</v>
      </c>
      <c r="Q103" s="63">
        <f t="shared" si="39"/>
        <v>0</v>
      </c>
      <c r="R103" s="182" t="str">
        <f t="shared" si="27"/>
        <v/>
      </c>
      <c r="S103" s="63">
        <f t="shared" si="28"/>
        <v>0</v>
      </c>
      <c r="T103" s="64">
        <f t="shared" si="29"/>
        <v>0</v>
      </c>
      <c r="U103" s="65">
        <f>IF(AND($M103,$O103&gt;0),IF(ISNA(VLOOKUP(C103,Oz_Stations,1,FALSE)),0,(ROUND($I103-$H103,0)+1-IF(MOD($H103,1)*24&gt;MOD(Brekky_Stop,1)*24,1,0)-IF(MOD(Brekky_Start,1)*24&gt;MOD($I103,1)*24,1,0))),0)</f>
        <v>0</v>
      </c>
      <c r="V103" s="66" t="b">
        <f>IF(AND($M103,$P103&gt;0),IF(ISNA(VLOOKUP(C103,Oz_Stations,1,FALSE)),0,(ROUND($I103-$H103,0)+1-IF(MOD($H103,1)*24&gt;MOD(Lunch_Stop,1)*24,1,0)-IF(MOD(Lunch_Start,1)*24&gt;MOD($I103,1)*24,1,0))))</f>
        <v>0</v>
      </c>
      <c r="W103" s="66">
        <f>IF(AND($M103,$Q103&gt;0),IF(ISNA(VLOOKUP(C103,Oz_Stations,1,FALSE)),0,(ROUND($I103-$H103,0)+1-IF(MOD($H103,1)*24&gt;MOD(Dinner_Stop,1)*24,1,0)-IF(MOD(Dinner_Start,1)*24&gt;MOD($I103,1)*24,1,0))),0)</f>
        <v>0</v>
      </c>
      <c r="X103" s="63">
        <f t="shared" si="35"/>
        <v>0</v>
      </c>
      <c r="Y103" s="63">
        <f t="shared" si="36"/>
        <v>0</v>
      </c>
      <c r="Z103" s="185">
        <f t="shared" si="37"/>
        <v>0</v>
      </c>
      <c r="AA103" s="191">
        <f t="shared" si="38"/>
        <v>0</v>
      </c>
      <c r="AB103" s="227">
        <f t="shared" si="32"/>
        <v>0</v>
      </c>
    </row>
    <row r="104" spans="1:28" ht="15" customHeight="1">
      <c r="A104" s="170">
        <f t="shared" si="33"/>
        <v>41555</v>
      </c>
      <c r="B104" s="168"/>
      <c r="C104" s="169"/>
      <c r="D104" s="167"/>
      <c r="E104" s="13">
        <f t="shared" si="30"/>
        <v>41555</v>
      </c>
      <c r="F104" s="12"/>
      <c r="G104" s="17"/>
      <c r="H104" s="16" t="str">
        <f t="shared" si="24"/>
        <v/>
      </c>
      <c r="I104" s="11" t="str">
        <f t="shared" si="25"/>
        <v/>
      </c>
      <c r="J104" s="10"/>
      <c r="K104" s="162"/>
      <c r="L104" s="67">
        <f t="shared" si="26"/>
        <v>0</v>
      </c>
      <c r="M104" s="9" t="str">
        <f t="shared" si="31"/>
        <v/>
      </c>
      <c r="N104" s="61">
        <f t="shared" si="34"/>
        <v>0</v>
      </c>
      <c r="O104" s="62">
        <f t="shared" si="39"/>
        <v>0</v>
      </c>
      <c r="P104" s="63">
        <f t="shared" si="39"/>
        <v>0</v>
      </c>
      <c r="Q104" s="63">
        <f t="shared" si="39"/>
        <v>0</v>
      </c>
      <c r="R104" s="182" t="str">
        <f t="shared" si="27"/>
        <v/>
      </c>
      <c r="S104" s="63">
        <f t="shared" si="28"/>
        <v>0</v>
      </c>
      <c r="T104" s="64">
        <f t="shared" si="29"/>
        <v>0</v>
      </c>
      <c r="U104" s="65">
        <f>IF(AND($M104,$O104&gt;0),IF(ISNA(VLOOKUP(C104,Oz_Stations,1,FALSE)),0,(ROUND($I104-$H104,0)+1-IF(MOD($H104,1)*24&gt;MOD(Brekky_Stop,1)*24,1,0)-IF(MOD(Brekky_Start,1)*24&gt;MOD($I104,1)*24,1,0))),0)</f>
        <v>0</v>
      </c>
      <c r="V104" s="66" t="b">
        <f>IF(AND($M104,$P104&gt;0),IF(ISNA(VLOOKUP(C104,Oz_Stations,1,FALSE)),0,(ROUND($I104-$H104,0)+1-IF(MOD($H104,1)*24&gt;MOD(Lunch_Stop,1)*24,1,0)-IF(MOD(Lunch_Start,1)*24&gt;MOD($I104,1)*24,1,0))))</f>
        <v>0</v>
      </c>
      <c r="W104" s="66">
        <f>IF(AND($M104,$Q104&gt;0),IF(ISNA(VLOOKUP(C104,Oz_Stations,1,FALSE)),0,(ROUND($I104-$H104,0)+1-IF(MOD($H104,1)*24&gt;MOD(Dinner_Stop,1)*24,1,0)-IF(MOD(Dinner_Start,1)*24&gt;MOD($I104,1)*24,1,0))),0)</f>
        <v>0</v>
      </c>
      <c r="X104" s="63">
        <f t="shared" si="35"/>
        <v>0</v>
      </c>
      <c r="Y104" s="63">
        <f t="shared" si="36"/>
        <v>0</v>
      </c>
      <c r="Z104" s="185">
        <f t="shared" si="37"/>
        <v>0</v>
      </c>
      <c r="AA104" s="191">
        <f t="shared" si="38"/>
        <v>0</v>
      </c>
      <c r="AB104" s="227">
        <f t="shared" si="32"/>
        <v>0</v>
      </c>
    </row>
    <row r="105" spans="1:28" ht="15" customHeight="1">
      <c r="A105" s="170">
        <f t="shared" si="33"/>
        <v>41556</v>
      </c>
      <c r="B105" s="168"/>
      <c r="C105" s="169"/>
      <c r="D105" s="167"/>
      <c r="E105" s="13">
        <f t="shared" si="30"/>
        <v>41556</v>
      </c>
      <c r="F105" s="12"/>
      <c r="G105" s="17"/>
      <c r="H105" s="16" t="str">
        <f t="shared" si="24"/>
        <v/>
      </c>
      <c r="I105" s="11" t="str">
        <f t="shared" si="25"/>
        <v/>
      </c>
      <c r="J105" s="10"/>
      <c r="K105" s="162"/>
      <c r="L105" s="67">
        <f t="shared" si="26"/>
        <v>0</v>
      </c>
      <c r="M105" s="9" t="str">
        <f t="shared" si="31"/>
        <v/>
      </c>
      <c r="N105" s="61">
        <f t="shared" si="34"/>
        <v>0</v>
      </c>
      <c r="O105" s="62">
        <f t="shared" ref="O105:Q124" si="40">IF(ISNA(VLOOKUP($C105,OZ_TD_Stations,1,FALSE)),0,VLOOKUP($C105,OZ_StnAllow,O$4,FALSE))</f>
        <v>0</v>
      </c>
      <c r="P105" s="63">
        <f t="shared" si="40"/>
        <v>0</v>
      </c>
      <c r="Q105" s="63">
        <f t="shared" si="40"/>
        <v>0</v>
      </c>
      <c r="R105" s="182" t="str">
        <f t="shared" si="27"/>
        <v/>
      </c>
      <c r="S105" s="63">
        <f t="shared" si="28"/>
        <v>0</v>
      </c>
      <c r="T105" s="64">
        <f t="shared" si="29"/>
        <v>0</v>
      </c>
      <c r="U105" s="65">
        <f>IF(AND($M105,$O105&gt;0),IF(ISNA(VLOOKUP(C105,Oz_Stations,1,FALSE)),0,(ROUND($I105-$H105,0)+1-IF(MOD($H105,1)*24&gt;MOD(Brekky_Stop,1)*24,1,0)-IF(MOD(Brekky_Start,1)*24&gt;MOD($I105,1)*24,1,0))),0)</f>
        <v>0</v>
      </c>
      <c r="V105" s="66" t="b">
        <f>IF(AND($M105,$P105&gt;0),IF(ISNA(VLOOKUP(C105,Oz_Stations,1,FALSE)),0,(ROUND($I105-$H105,0)+1-IF(MOD($H105,1)*24&gt;MOD(Lunch_Stop,1)*24,1,0)-IF(MOD(Lunch_Start,1)*24&gt;MOD($I105,1)*24,1,0))))</f>
        <v>0</v>
      </c>
      <c r="W105" s="66">
        <f>IF(AND($M105,$Q105&gt;0),IF(ISNA(VLOOKUP(C105,Oz_Stations,1,FALSE)),0,(ROUND($I105-$H105,0)+1-IF(MOD($H105,1)*24&gt;MOD(Dinner_Stop,1)*24,1,0)-IF(MOD(Dinner_Start,1)*24&gt;MOD($I105,1)*24,1,0))),0)</f>
        <v>0</v>
      </c>
      <c r="X105" s="63">
        <f t="shared" si="35"/>
        <v>0</v>
      </c>
      <c r="Y105" s="63">
        <f t="shared" si="36"/>
        <v>0</v>
      </c>
      <c r="Z105" s="185">
        <f t="shared" si="37"/>
        <v>0</v>
      </c>
      <c r="AA105" s="191">
        <f t="shared" si="38"/>
        <v>0</v>
      </c>
      <c r="AB105" s="227">
        <f t="shared" si="32"/>
        <v>0</v>
      </c>
    </row>
    <row r="106" spans="1:28" ht="15" customHeight="1">
      <c r="A106" s="170">
        <f t="shared" si="33"/>
        <v>41557</v>
      </c>
      <c r="B106" s="168"/>
      <c r="C106" s="169"/>
      <c r="D106" s="167"/>
      <c r="E106" s="13">
        <f t="shared" si="30"/>
        <v>41557</v>
      </c>
      <c r="F106" s="12"/>
      <c r="G106" s="17"/>
      <c r="H106" s="16" t="str">
        <f t="shared" si="24"/>
        <v/>
      </c>
      <c r="I106" s="11" t="str">
        <f t="shared" si="25"/>
        <v/>
      </c>
      <c r="J106" s="10"/>
      <c r="K106" s="162"/>
      <c r="L106" s="67">
        <f t="shared" si="26"/>
        <v>0</v>
      </c>
      <c r="M106" s="9" t="str">
        <f t="shared" si="31"/>
        <v/>
      </c>
      <c r="N106" s="61">
        <f t="shared" si="34"/>
        <v>0</v>
      </c>
      <c r="O106" s="62">
        <f t="shared" si="40"/>
        <v>0</v>
      </c>
      <c r="P106" s="63">
        <f t="shared" si="40"/>
        <v>0</v>
      </c>
      <c r="Q106" s="63">
        <f t="shared" si="40"/>
        <v>0</v>
      </c>
      <c r="R106" s="182" t="str">
        <f t="shared" si="27"/>
        <v/>
      </c>
      <c r="S106" s="63">
        <f t="shared" si="28"/>
        <v>0</v>
      </c>
      <c r="T106" s="64">
        <f t="shared" si="29"/>
        <v>0</v>
      </c>
      <c r="U106" s="65">
        <f>IF(AND($M106,$O106&gt;0),IF(ISNA(VLOOKUP(C106,Oz_Stations,1,FALSE)),0,(ROUND($I106-$H106,0)+1-IF(MOD($H106,1)*24&gt;MOD(Brekky_Stop,1)*24,1,0)-IF(MOD(Brekky_Start,1)*24&gt;MOD($I106,1)*24,1,0))),0)</f>
        <v>0</v>
      </c>
      <c r="V106" s="66" t="b">
        <f>IF(AND($M106,$P106&gt;0),IF(ISNA(VLOOKUP(C106,Oz_Stations,1,FALSE)),0,(ROUND($I106-$H106,0)+1-IF(MOD($H106,1)*24&gt;MOD(Lunch_Stop,1)*24,1,0)-IF(MOD(Lunch_Start,1)*24&gt;MOD($I106,1)*24,1,0))))</f>
        <v>0</v>
      </c>
      <c r="W106" s="66">
        <f>IF(AND($M106,$Q106&gt;0),IF(ISNA(VLOOKUP(C106,Oz_Stations,1,FALSE)),0,(ROUND($I106-$H106,0)+1-IF(MOD($H106,1)*24&gt;MOD(Dinner_Stop,1)*24,1,0)-IF(MOD(Dinner_Start,1)*24&gt;MOD($I106,1)*24,1,0))),0)</f>
        <v>0</v>
      </c>
      <c r="X106" s="63">
        <f t="shared" si="35"/>
        <v>0</v>
      </c>
      <c r="Y106" s="63">
        <f t="shared" si="36"/>
        <v>0</v>
      </c>
      <c r="Z106" s="185">
        <f t="shared" si="37"/>
        <v>0</v>
      </c>
      <c r="AA106" s="191">
        <f t="shared" si="38"/>
        <v>0</v>
      </c>
      <c r="AB106" s="227">
        <f t="shared" si="32"/>
        <v>0</v>
      </c>
    </row>
    <row r="107" spans="1:28" ht="15" customHeight="1">
      <c r="A107" s="170">
        <f t="shared" si="33"/>
        <v>41558</v>
      </c>
      <c r="B107" s="168"/>
      <c r="C107" s="169"/>
      <c r="D107" s="167"/>
      <c r="E107" s="13">
        <f t="shared" si="30"/>
        <v>41558</v>
      </c>
      <c r="F107" s="12"/>
      <c r="G107" s="17"/>
      <c r="H107" s="16" t="str">
        <f t="shared" si="24"/>
        <v/>
      </c>
      <c r="I107" s="11" t="str">
        <f t="shared" si="25"/>
        <v/>
      </c>
      <c r="J107" s="10"/>
      <c r="K107" s="162"/>
      <c r="L107" s="67">
        <f t="shared" si="26"/>
        <v>0</v>
      </c>
      <c r="M107" s="9" t="str">
        <f t="shared" si="31"/>
        <v/>
      </c>
      <c r="N107" s="61">
        <f t="shared" si="34"/>
        <v>0</v>
      </c>
      <c r="O107" s="62">
        <f t="shared" si="40"/>
        <v>0</v>
      </c>
      <c r="P107" s="63">
        <f t="shared" si="40"/>
        <v>0</v>
      </c>
      <c r="Q107" s="63">
        <f t="shared" si="40"/>
        <v>0</v>
      </c>
      <c r="R107" s="182" t="str">
        <f t="shared" si="27"/>
        <v/>
      </c>
      <c r="S107" s="63">
        <f t="shared" si="28"/>
        <v>0</v>
      </c>
      <c r="T107" s="64">
        <f t="shared" si="29"/>
        <v>0</v>
      </c>
      <c r="U107" s="65">
        <f>IF(AND($M107,$O107&gt;0),IF(ISNA(VLOOKUP(C107,Oz_Stations,1,FALSE)),0,(ROUND($I107-$H107,0)+1-IF(MOD($H107,1)*24&gt;MOD(Brekky_Stop,1)*24,1,0)-IF(MOD(Brekky_Start,1)*24&gt;MOD($I107,1)*24,1,0))),0)</f>
        <v>0</v>
      </c>
      <c r="V107" s="66" t="b">
        <f>IF(AND($M107,$P107&gt;0),IF(ISNA(VLOOKUP(C107,Oz_Stations,1,FALSE)),0,(ROUND($I107-$H107,0)+1-IF(MOD($H107,1)*24&gt;MOD(Lunch_Stop,1)*24,1,0)-IF(MOD(Lunch_Start,1)*24&gt;MOD($I107,1)*24,1,0))))</f>
        <v>0</v>
      </c>
      <c r="W107" s="66">
        <f>IF(AND($M107,$Q107&gt;0),IF(ISNA(VLOOKUP(C107,Oz_Stations,1,FALSE)),0,(ROUND($I107-$H107,0)+1-IF(MOD($H107,1)*24&gt;MOD(Dinner_Stop,1)*24,1,0)-IF(MOD(Dinner_Start,1)*24&gt;MOD($I107,1)*24,1,0))),0)</f>
        <v>0</v>
      </c>
      <c r="X107" s="63">
        <f t="shared" si="35"/>
        <v>0</v>
      </c>
      <c r="Y107" s="63">
        <f t="shared" si="36"/>
        <v>0</v>
      </c>
      <c r="Z107" s="185">
        <f t="shared" si="37"/>
        <v>0</v>
      </c>
      <c r="AA107" s="191">
        <f t="shared" si="38"/>
        <v>0</v>
      </c>
      <c r="AB107" s="227">
        <f t="shared" si="32"/>
        <v>0</v>
      </c>
    </row>
    <row r="108" spans="1:28" ht="15" customHeight="1">
      <c r="A108" s="170">
        <f t="shared" si="33"/>
        <v>41559</v>
      </c>
      <c r="B108" s="168"/>
      <c r="C108" s="169"/>
      <c r="D108" s="167"/>
      <c r="E108" s="13">
        <f t="shared" si="30"/>
        <v>41559</v>
      </c>
      <c r="F108" s="12"/>
      <c r="G108" s="17"/>
      <c r="H108" s="16" t="str">
        <f t="shared" si="24"/>
        <v/>
      </c>
      <c r="I108" s="11" t="str">
        <f t="shared" si="25"/>
        <v/>
      </c>
      <c r="J108" s="10"/>
      <c r="K108" s="162"/>
      <c r="L108" s="67">
        <f t="shared" si="26"/>
        <v>0</v>
      </c>
      <c r="M108" s="9" t="str">
        <f t="shared" si="31"/>
        <v/>
      </c>
      <c r="N108" s="61">
        <f t="shared" si="34"/>
        <v>0</v>
      </c>
      <c r="O108" s="62">
        <f t="shared" si="40"/>
        <v>0</v>
      </c>
      <c r="P108" s="63">
        <f t="shared" si="40"/>
        <v>0</v>
      </c>
      <c r="Q108" s="63">
        <f t="shared" si="40"/>
        <v>0</v>
      </c>
      <c r="R108" s="182" t="str">
        <f t="shared" si="27"/>
        <v/>
      </c>
      <c r="S108" s="63">
        <f t="shared" si="28"/>
        <v>0</v>
      </c>
      <c r="T108" s="64">
        <f t="shared" si="29"/>
        <v>0</v>
      </c>
      <c r="U108" s="65">
        <f>IF(AND($M108,$O108&gt;0),IF(ISNA(VLOOKUP(C108,Oz_Stations,1,FALSE)),0,(ROUND($I108-$H108,0)+1-IF(MOD($H108,1)*24&gt;MOD(Brekky_Stop,1)*24,1,0)-IF(MOD(Brekky_Start,1)*24&gt;MOD($I108,1)*24,1,0))),0)</f>
        <v>0</v>
      </c>
      <c r="V108" s="66" t="b">
        <f>IF(AND($M108,$P108&gt;0),IF(ISNA(VLOOKUP(C108,Oz_Stations,1,FALSE)),0,(ROUND($I108-$H108,0)+1-IF(MOD($H108,1)*24&gt;MOD(Lunch_Stop,1)*24,1,0)-IF(MOD(Lunch_Start,1)*24&gt;MOD($I108,1)*24,1,0))))</f>
        <v>0</v>
      </c>
      <c r="W108" s="66">
        <f>IF(AND($M108,$Q108&gt;0),IF(ISNA(VLOOKUP(C108,Oz_Stations,1,FALSE)),0,(ROUND($I108-$H108,0)+1-IF(MOD($H108,1)*24&gt;MOD(Dinner_Stop,1)*24,1,0)-IF(MOD(Dinner_Start,1)*24&gt;MOD($I108,1)*24,1,0))),0)</f>
        <v>0</v>
      </c>
      <c r="X108" s="63">
        <f t="shared" si="35"/>
        <v>0</v>
      </c>
      <c r="Y108" s="63">
        <f t="shared" si="36"/>
        <v>0</v>
      </c>
      <c r="Z108" s="185">
        <f t="shared" si="37"/>
        <v>0</v>
      </c>
      <c r="AA108" s="191">
        <f t="shared" si="38"/>
        <v>0</v>
      </c>
      <c r="AB108" s="227">
        <f t="shared" si="32"/>
        <v>0</v>
      </c>
    </row>
    <row r="109" spans="1:28" ht="15" customHeight="1">
      <c r="A109" s="170">
        <f t="shared" si="33"/>
        <v>41560</v>
      </c>
      <c r="B109" s="168"/>
      <c r="C109" s="169"/>
      <c r="D109" s="167"/>
      <c r="E109" s="13">
        <f t="shared" si="30"/>
        <v>41560</v>
      </c>
      <c r="F109" s="12"/>
      <c r="G109" s="17"/>
      <c r="H109" s="16" t="str">
        <f t="shared" si="24"/>
        <v/>
      </c>
      <c r="I109" s="11" t="str">
        <f t="shared" si="25"/>
        <v/>
      </c>
      <c r="J109" s="10"/>
      <c r="K109" s="162"/>
      <c r="L109" s="67">
        <f t="shared" si="26"/>
        <v>0</v>
      </c>
      <c r="M109" s="9" t="str">
        <f t="shared" si="31"/>
        <v/>
      </c>
      <c r="N109" s="61">
        <f t="shared" si="34"/>
        <v>0</v>
      </c>
      <c r="O109" s="62">
        <f t="shared" si="40"/>
        <v>0</v>
      </c>
      <c r="P109" s="63">
        <f t="shared" si="40"/>
        <v>0</v>
      </c>
      <c r="Q109" s="63">
        <f t="shared" si="40"/>
        <v>0</v>
      </c>
      <c r="R109" s="182" t="str">
        <f t="shared" si="27"/>
        <v/>
      </c>
      <c r="S109" s="63">
        <f t="shared" si="28"/>
        <v>0</v>
      </c>
      <c r="T109" s="64">
        <f t="shared" si="29"/>
        <v>0</v>
      </c>
      <c r="U109" s="65">
        <f>IF(AND($M109,$O109&gt;0),IF(ISNA(VLOOKUP(C109,Oz_Stations,1,FALSE)),0,(ROUND($I109-$H109,0)+1-IF(MOD($H109,1)*24&gt;MOD(Brekky_Stop,1)*24,1,0)-IF(MOD(Brekky_Start,1)*24&gt;MOD($I109,1)*24,1,0))),0)</f>
        <v>0</v>
      </c>
      <c r="V109" s="66" t="b">
        <f>IF(AND($M109,$P109&gt;0),IF(ISNA(VLOOKUP(C109,Oz_Stations,1,FALSE)),0,(ROUND($I109-$H109,0)+1-IF(MOD($H109,1)*24&gt;MOD(Lunch_Stop,1)*24,1,0)-IF(MOD(Lunch_Start,1)*24&gt;MOD($I109,1)*24,1,0))))</f>
        <v>0</v>
      </c>
      <c r="W109" s="66">
        <f>IF(AND($M109,$Q109&gt;0),IF(ISNA(VLOOKUP(C109,Oz_Stations,1,FALSE)),0,(ROUND($I109-$H109,0)+1-IF(MOD($H109,1)*24&gt;MOD(Dinner_Stop,1)*24,1,0)-IF(MOD(Dinner_Start,1)*24&gt;MOD($I109,1)*24,1,0))),0)</f>
        <v>0</v>
      </c>
      <c r="X109" s="63">
        <f t="shared" si="35"/>
        <v>0</v>
      </c>
      <c r="Y109" s="63">
        <f t="shared" si="36"/>
        <v>0</v>
      </c>
      <c r="Z109" s="185">
        <f t="shared" si="37"/>
        <v>0</v>
      </c>
      <c r="AA109" s="191">
        <f t="shared" si="38"/>
        <v>0</v>
      </c>
      <c r="AB109" s="227">
        <f t="shared" si="32"/>
        <v>0</v>
      </c>
    </row>
    <row r="110" spans="1:28" ht="15" customHeight="1">
      <c r="A110" s="170">
        <f t="shared" si="33"/>
        <v>41561</v>
      </c>
      <c r="B110" s="168"/>
      <c r="C110" s="169"/>
      <c r="D110" s="167"/>
      <c r="E110" s="13">
        <f t="shared" si="30"/>
        <v>41561</v>
      </c>
      <c r="F110" s="12"/>
      <c r="G110" s="17"/>
      <c r="H110" s="16" t="str">
        <f t="shared" si="24"/>
        <v/>
      </c>
      <c r="I110" s="11" t="str">
        <f t="shared" si="25"/>
        <v/>
      </c>
      <c r="J110" s="10"/>
      <c r="K110" s="162"/>
      <c r="L110" s="67">
        <f t="shared" si="26"/>
        <v>0</v>
      </c>
      <c r="M110" s="9" t="str">
        <f t="shared" si="31"/>
        <v/>
      </c>
      <c r="N110" s="61">
        <f t="shared" si="34"/>
        <v>0</v>
      </c>
      <c r="O110" s="62">
        <f t="shared" si="40"/>
        <v>0</v>
      </c>
      <c r="P110" s="63">
        <f t="shared" si="40"/>
        <v>0</v>
      </c>
      <c r="Q110" s="63">
        <f t="shared" si="40"/>
        <v>0</v>
      </c>
      <c r="R110" s="182" t="str">
        <f t="shared" si="27"/>
        <v/>
      </c>
      <c r="S110" s="63">
        <f t="shared" si="28"/>
        <v>0</v>
      </c>
      <c r="T110" s="64">
        <f t="shared" si="29"/>
        <v>0</v>
      </c>
      <c r="U110" s="65">
        <f>IF(AND($M110,$O110&gt;0),IF(ISNA(VLOOKUP(C110,Oz_Stations,1,FALSE)),0,(ROUND($I110-$H110,0)+1-IF(MOD($H110,1)*24&gt;MOD(Brekky_Stop,1)*24,1,0)-IF(MOD(Brekky_Start,1)*24&gt;MOD($I110,1)*24,1,0))),0)</f>
        <v>0</v>
      </c>
      <c r="V110" s="66" t="b">
        <f>IF(AND($M110,$P110&gt;0),IF(ISNA(VLOOKUP(C110,Oz_Stations,1,FALSE)),0,(ROUND($I110-$H110,0)+1-IF(MOD($H110,1)*24&gt;MOD(Lunch_Stop,1)*24,1,0)-IF(MOD(Lunch_Start,1)*24&gt;MOD($I110,1)*24,1,0))))</f>
        <v>0</v>
      </c>
      <c r="W110" s="66">
        <f>IF(AND($M110,$Q110&gt;0),IF(ISNA(VLOOKUP(C110,Oz_Stations,1,FALSE)),0,(ROUND($I110-$H110,0)+1-IF(MOD($H110,1)*24&gt;MOD(Dinner_Stop,1)*24,1,0)-IF(MOD(Dinner_Start,1)*24&gt;MOD($I110,1)*24,1,0))),0)</f>
        <v>0</v>
      </c>
      <c r="X110" s="63">
        <f t="shared" si="35"/>
        <v>0</v>
      </c>
      <c r="Y110" s="63">
        <f t="shared" si="36"/>
        <v>0</v>
      </c>
      <c r="Z110" s="185">
        <f t="shared" si="37"/>
        <v>0</v>
      </c>
      <c r="AA110" s="191">
        <f t="shared" si="38"/>
        <v>0</v>
      </c>
      <c r="AB110" s="227">
        <f t="shared" si="32"/>
        <v>0</v>
      </c>
    </row>
    <row r="111" spans="1:28" ht="15" customHeight="1">
      <c r="A111" s="170">
        <f t="shared" si="33"/>
        <v>41562</v>
      </c>
      <c r="B111" s="168"/>
      <c r="C111" s="169"/>
      <c r="D111" s="167"/>
      <c r="E111" s="13">
        <f t="shared" si="30"/>
        <v>41562</v>
      </c>
      <c r="F111" s="12"/>
      <c r="G111" s="17"/>
      <c r="H111" s="16" t="str">
        <f t="shared" si="24"/>
        <v/>
      </c>
      <c r="I111" s="11" t="str">
        <f t="shared" si="25"/>
        <v/>
      </c>
      <c r="J111" s="10"/>
      <c r="K111" s="162"/>
      <c r="L111" s="67">
        <f t="shared" si="26"/>
        <v>0</v>
      </c>
      <c r="M111" s="9" t="str">
        <f t="shared" si="31"/>
        <v/>
      </c>
      <c r="N111" s="61">
        <f t="shared" si="34"/>
        <v>0</v>
      </c>
      <c r="O111" s="62">
        <f t="shared" si="40"/>
        <v>0</v>
      </c>
      <c r="P111" s="63">
        <f t="shared" si="40"/>
        <v>0</v>
      </c>
      <c r="Q111" s="63">
        <f t="shared" si="40"/>
        <v>0</v>
      </c>
      <c r="R111" s="182" t="str">
        <f t="shared" si="27"/>
        <v/>
      </c>
      <c r="S111" s="63">
        <f t="shared" si="28"/>
        <v>0</v>
      </c>
      <c r="T111" s="64">
        <f t="shared" si="29"/>
        <v>0</v>
      </c>
      <c r="U111" s="65">
        <f>IF(AND($M111,$O111&gt;0),IF(ISNA(VLOOKUP(C111,Oz_Stations,1,FALSE)),0,(ROUND($I111-$H111,0)+1-IF(MOD($H111,1)*24&gt;MOD(Brekky_Stop,1)*24,1,0)-IF(MOD(Brekky_Start,1)*24&gt;MOD($I111,1)*24,1,0))),0)</f>
        <v>0</v>
      </c>
      <c r="V111" s="66" t="b">
        <f>IF(AND($M111,$P111&gt;0),IF(ISNA(VLOOKUP(C111,Oz_Stations,1,FALSE)),0,(ROUND($I111-$H111,0)+1-IF(MOD($H111,1)*24&gt;MOD(Lunch_Stop,1)*24,1,0)-IF(MOD(Lunch_Start,1)*24&gt;MOD($I111,1)*24,1,0))))</f>
        <v>0</v>
      </c>
      <c r="W111" s="66">
        <f>IF(AND($M111,$Q111&gt;0),IF(ISNA(VLOOKUP(C111,Oz_Stations,1,FALSE)),0,(ROUND($I111-$H111,0)+1-IF(MOD($H111,1)*24&gt;MOD(Dinner_Stop,1)*24,1,0)-IF(MOD(Dinner_Start,1)*24&gt;MOD($I111,1)*24,1,0))),0)</f>
        <v>0</v>
      </c>
      <c r="X111" s="63">
        <f t="shared" si="35"/>
        <v>0</v>
      </c>
      <c r="Y111" s="63">
        <f t="shared" si="36"/>
        <v>0</v>
      </c>
      <c r="Z111" s="185">
        <f t="shared" si="37"/>
        <v>0</v>
      </c>
      <c r="AA111" s="191">
        <f t="shared" si="38"/>
        <v>0</v>
      </c>
      <c r="AB111" s="227">
        <f t="shared" si="32"/>
        <v>0</v>
      </c>
    </row>
    <row r="112" spans="1:28" ht="15" customHeight="1">
      <c r="A112" s="170">
        <f t="shared" si="33"/>
        <v>41563</v>
      </c>
      <c r="B112" s="168"/>
      <c r="C112" s="169"/>
      <c r="D112" s="167"/>
      <c r="E112" s="13">
        <f t="shared" si="30"/>
        <v>41563</v>
      </c>
      <c r="F112" s="12"/>
      <c r="G112" s="17"/>
      <c r="H112" s="16" t="str">
        <f t="shared" si="24"/>
        <v/>
      </c>
      <c r="I112" s="11" t="str">
        <f t="shared" si="25"/>
        <v/>
      </c>
      <c r="J112" s="10"/>
      <c r="K112" s="162"/>
      <c r="L112" s="67">
        <f t="shared" si="26"/>
        <v>0</v>
      </c>
      <c r="M112" s="9" t="str">
        <f t="shared" si="31"/>
        <v/>
      </c>
      <c r="N112" s="61">
        <f t="shared" si="34"/>
        <v>0</v>
      </c>
      <c r="O112" s="62">
        <f t="shared" si="40"/>
        <v>0</v>
      </c>
      <c r="P112" s="63">
        <f t="shared" si="40"/>
        <v>0</v>
      </c>
      <c r="Q112" s="63">
        <f t="shared" si="40"/>
        <v>0</v>
      </c>
      <c r="R112" s="182" t="str">
        <f t="shared" si="27"/>
        <v/>
      </c>
      <c r="S112" s="63">
        <f t="shared" si="28"/>
        <v>0</v>
      </c>
      <c r="T112" s="64">
        <f t="shared" si="29"/>
        <v>0</v>
      </c>
      <c r="U112" s="65">
        <f>IF(AND($M112,$O112&gt;0),IF(ISNA(VLOOKUP(C112,Oz_Stations,1,FALSE)),0,(ROUND($I112-$H112,0)+1-IF(MOD($H112,1)*24&gt;MOD(Brekky_Stop,1)*24,1,0)-IF(MOD(Brekky_Start,1)*24&gt;MOD($I112,1)*24,1,0))),0)</f>
        <v>0</v>
      </c>
      <c r="V112" s="66" t="b">
        <f>IF(AND($M112,$P112&gt;0),IF(ISNA(VLOOKUP(C112,Oz_Stations,1,FALSE)),0,(ROUND($I112-$H112,0)+1-IF(MOD($H112,1)*24&gt;MOD(Lunch_Stop,1)*24,1,0)-IF(MOD(Lunch_Start,1)*24&gt;MOD($I112,1)*24,1,0))))</f>
        <v>0</v>
      </c>
      <c r="W112" s="66">
        <f>IF(AND($M112,$Q112&gt;0),IF(ISNA(VLOOKUP(C112,Oz_Stations,1,FALSE)),0,(ROUND($I112-$H112,0)+1-IF(MOD($H112,1)*24&gt;MOD(Dinner_Stop,1)*24,1,0)-IF(MOD(Dinner_Start,1)*24&gt;MOD($I112,1)*24,1,0))),0)</f>
        <v>0</v>
      </c>
      <c r="X112" s="63">
        <f t="shared" si="35"/>
        <v>0</v>
      </c>
      <c r="Y112" s="63">
        <f t="shared" si="36"/>
        <v>0</v>
      </c>
      <c r="Z112" s="185">
        <f t="shared" si="37"/>
        <v>0</v>
      </c>
      <c r="AA112" s="191">
        <f t="shared" si="38"/>
        <v>0</v>
      </c>
      <c r="AB112" s="227">
        <f t="shared" si="32"/>
        <v>0</v>
      </c>
    </row>
    <row r="113" spans="1:28" ht="15" customHeight="1">
      <c r="A113" s="170">
        <f t="shared" si="33"/>
        <v>41564</v>
      </c>
      <c r="B113" s="168"/>
      <c r="C113" s="169"/>
      <c r="D113" s="167"/>
      <c r="E113" s="13">
        <f t="shared" si="30"/>
        <v>41564</v>
      </c>
      <c r="F113" s="12"/>
      <c r="G113" s="17"/>
      <c r="H113" s="16" t="str">
        <f t="shared" si="24"/>
        <v/>
      </c>
      <c r="I113" s="11" t="str">
        <f t="shared" si="25"/>
        <v/>
      </c>
      <c r="J113" s="10"/>
      <c r="K113" s="162"/>
      <c r="L113" s="67">
        <f t="shared" si="26"/>
        <v>0</v>
      </c>
      <c r="M113" s="9" t="str">
        <f t="shared" si="31"/>
        <v/>
      </c>
      <c r="N113" s="61">
        <f t="shared" si="34"/>
        <v>0</v>
      </c>
      <c r="O113" s="62">
        <f t="shared" si="40"/>
        <v>0</v>
      </c>
      <c r="P113" s="63">
        <f t="shared" si="40"/>
        <v>0</v>
      </c>
      <c r="Q113" s="63">
        <f t="shared" si="40"/>
        <v>0</v>
      </c>
      <c r="R113" s="182" t="str">
        <f t="shared" si="27"/>
        <v/>
      </c>
      <c r="S113" s="63">
        <f t="shared" si="28"/>
        <v>0</v>
      </c>
      <c r="T113" s="64">
        <f t="shared" si="29"/>
        <v>0</v>
      </c>
      <c r="U113" s="65">
        <f>IF(AND($M113,$O113&gt;0),IF(ISNA(VLOOKUP(C113,Oz_Stations,1,FALSE)),0,(ROUND($I113-$H113,0)+1-IF(MOD($H113,1)*24&gt;MOD(Brekky_Stop,1)*24,1,0)-IF(MOD(Brekky_Start,1)*24&gt;MOD($I113,1)*24,1,0))),0)</f>
        <v>0</v>
      </c>
      <c r="V113" s="66" t="b">
        <f>IF(AND($M113,$P113&gt;0),IF(ISNA(VLOOKUP(C113,Oz_Stations,1,FALSE)),0,(ROUND($I113-$H113,0)+1-IF(MOD($H113,1)*24&gt;MOD(Lunch_Stop,1)*24,1,0)-IF(MOD(Lunch_Start,1)*24&gt;MOD($I113,1)*24,1,0))))</f>
        <v>0</v>
      </c>
      <c r="W113" s="66">
        <f>IF(AND($M113,$Q113&gt;0),IF(ISNA(VLOOKUP(C113,Oz_Stations,1,FALSE)),0,(ROUND($I113-$H113,0)+1-IF(MOD($H113,1)*24&gt;MOD(Dinner_Stop,1)*24,1,0)-IF(MOD(Dinner_Start,1)*24&gt;MOD($I113,1)*24,1,0))),0)</f>
        <v>0</v>
      </c>
      <c r="X113" s="63">
        <f t="shared" si="35"/>
        <v>0</v>
      </c>
      <c r="Y113" s="63">
        <f t="shared" si="36"/>
        <v>0</v>
      </c>
      <c r="Z113" s="185">
        <f t="shared" si="37"/>
        <v>0</v>
      </c>
      <c r="AA113" s="191">
        <f t="shared" si="38"/>
        <v>0</v>
      </c>
      <c r="AB113" s="227">
        <f t="shared" si="32"/>
        <v>0</v>
      </c>
    </row>
    <row r="114" spans="1:28" ht="15" customHeight="1">
      <c r="A114" s="170">
        <f t="shared" si="33"/>
        <v>41565</v>
      </c>
      <c r="B114" s="168"/>
      <c r="C114" s="169"/>
      <c r="D114" s="167"/>
      <c r="E114" s="13">
        <f t="shared" si="30"/>
        <v>41565</v>
      </c>
      <c r="F114" s="12"/>
      <c r="G114" s="17"/>
      <c r="H114" s="16" t="str">
        <f t="shared" si="24"/>
        <v/>
      </c>
      <c r="I114" s="11" t="str">
        <f t="shared" si="25"/>
        <v/>
      </c>
      <c r="J114" s="10"/>
      <c r="K114" s="162"/>
      <c r="L114" s="67">
        <f t="shared" si="26"/>
        <v>0</v>
      </c>
      <c r="M114" s="9" t="str">
        <f t="shared" si="31"/>
        <v/>
      </c>
      <c r="N114" s="61">
        <f t="shared" si="34"/>
        <v>0</v>
      </c>
      <c r="O114" s="62">
        <f t="shared" si="40"/>
        <v>0</v>
      </c>
      <c r="P114" s="63">
        <f t="shared" si="40"/>
        <v>0</v>
      </c>
      <c r="Q114" s="63">
        <f t="shared" si="40"/>
        <v>0</v>
      </c>
      <c r="R114" s="182" t="str">
        <f t="shared" si="27"/>
        <v/>
      </c>
      <c r="S114" s="63">
        <f t="shared" si="28"/>
        <v>0</v>
      </c>
      <c r="T114" s="64">
        <f t="shared" si="29"/>
        <v>0</v>
      </c>
      <c r="U114" s="65">
        <f>IF(AND($M114,$O114&gt;0),IF(ISNA(VLOOKUP(C114,Oz_Stations,1,FALSE)),0,(ROUND($I114-$H114,0)+1-IF(MOD($H114,1)*24&gt;MOD(Brekky_Stop,1)*24,1,0)-IF(MOD(Brekky_Start,1)*24&gt;MOD($I114,1)*24,1,0))),0)</f>
        <v>0</v>
      </c>
      <c r="V114" s="66" t="b">
        <f>IF(AND($M114,$P114&gt;0),IF(ISNA(VLOOKUP(C114,Oz_Stations,1,FALSE)),0,(ROUND($I114-$H114,0)+1-IF(MOD($H114,1)*24&gt;MOD(Lunch_Stop,1)*24,1,0)-IF(MOD(Lunch_Start,1)*24&gt;MOD($I114,1)*24,1,0))))</f>
        <v>0</v>
      </c>
      <c r="W114" s="66">
        <f>IF(AND($M114,$Q114&gt;0),IF(ISNA(VLOOKUP(C114,Oz_Stations,1,FALSE)),0,(ROUND($I114-$H114,0)+1-IF(MOD($H114,1)*24&gt;MOD(Dinner_Stop,1)*24,1,0)-IF(MOD(Dinner_Start,1)*24&gt;MOD($I114,1)*24,1,0))),0)</f>
        <v>0</v>
      </c>
      <c r="X114" s="63">
        <f t="shared" si="35"/>
        <v>0</v>
      </c>
      <c r="Y114" s="63">
        <f t="shared" si="36"/>
        <v>0</v>
      </c>
      <c r="Z114" s="185">
        <f t="shared" si="37"/>
        <v>0</v>
      </c>
      <c r="AA114" s="191">
        <f t="shared" si="38"/>
        <v>0</v>
      </c>
      <c r="AB114" s="227">
        <f t="shared" si="32"/>
        <v>0</v>
      </c>
    </row>
    <row r="115" spans="1:28" ht="15" customHeight="1">
      <c r="A115" s="170">
        <f t="shared" si="33"/>
        <v>41566</v>
      </c>
      <c r="B115" s="168"/>
      <c r="C115" s="169"/>
      <c r="D115" s="167"/>
      <c r="E115" s="13">
        <f t="shared" si="30"/>
        <v>41566</v>
      </c>
      <c r="F115" s="12"/>
      <c r="G115" s="17"/>
      <c r="H115" s="16" t="str">
        <f t="shared" si="24"/>
        <v/>
      </c>
      <c r="I115" s="11" t="str">
        <f t="shared" si="25"/>
        <v/>
      </c>
      <c r="J115" s="10"/>
      <c r="K115" s="162"/>
      <c r="L115" s="67">
        <f t="shared" si="26"/>
        <v>0</v>
      </c>
      <c r="M115" s="9" t="str">
        <f t="shared" si="31"/>
        <v/>
      </c>
      <c r="N115" s="61">
        <f t="shared" si="34"/>
        <v>0</v>
      </c>
      <c r="O115" s="62">
        <f t="shared" si="40"/>
        <v>0</v>
      </c>
      <c r="P115" s="63">
        <f t="shared" si="40"/>
        <v>0</v>
      </c>
      <c r="Q115" s="63">
        <f t="shared" si="40"/>
        <v>0</v>
      </c>
      <c r="R115" s="182" t="str">
        <f t="shared" si="27"/>
        <v/>
      </c>
      <c r="S115" s="63">
        <f t="shared" si="28"/>
        <v>0</v>
      </c>
      <c r="T115" s="64">
        <f t="shared" si="29"/>
        <v>0</v>
      </c>
      <c r="U115" s="65">
        <f>IF(AND($M115,$O115&gt;0),IF(ISNA(VLOOKUP(C115,Oz_Stations,1,FALSE)),0,(ROUND($I115-$H115,0)+1-IF(MOD($H115,1)*24&gt;MOD(Brekky_Stop,1)*24,1,0)-IF(MOD(Brekky_Start,1)*24&gt;MOD($I115,1)*24,1,0))),0)</f>
        <v>0</v>
      </c>
      <c r="V115" s="66" t="b">
        <f>IF(AND($M115,$P115&gt;0),IF(ISNA(VLOOKUP(C115,Oz_Stations,1,FALSE)),0,(ROUND($I115-$H115,0)+1-IF(MOD($H115,1)*24&gt;MOD(Lunch_Stop,1)*24,1,0)-IF(MOD(Lunch_Start,1)*24&gt;MOD($I115,1)*24,1,0))))</f>
        <v>0</v>
      </c>
      <c r="W115" s="66">
        <f>IF(AND($M115,$Q115&gt;0),IF(ISNA(VLOOKUP(C115,Oz_Stations,1,FALSE)),0,(ROUND($I115-$H115,0)+1-IF(MOD($H115,1)*24&gt;MOD(Dinner_Stop,1)*24,1,0)-IF(MOD(Dinner_Start,1)*24&gt;MOD($I115,1)*24,1,0))),0)</f>
        <v>0</v>
      </c>
      <c r="X115" s="63">
        <f t="shared" si="35"/>
        <v>0</v>
      </c>
      <c r="Y115" s="63">
        <f t="shared" si="36"/>
        <v>0</v>
      </c>
      <c r="Z115" s="185">
        <f t="shared" si="37"/>
        <v>0</v>
      </c>
      <c r="AA115" s="191">
        <f t="shared" si="38"/>
        <v>0</v>
      </c>
      <c r="AB115" s="227">
        <f t="shared" si="32"/>
        <v>0</v>
      </c>
    </row>
    <row r="116" spans="1:28" ht="15" customHeight="1">
      <c r="A116" s="170">
        <f t="shared" si="33"/>
        <v>41567</v>
      </c>
      <c r="B116" s="168"/>
      <c r="C116" s="169"/>
      <c r="D116" s="167"/>
      <c r="E116" s="13">
        <f t="shared" si="30"/>
        <v>41567</v>
      </c>
      <c r="F116" s="12"/>
      <c r="G116" s="17"/>
      <c r="H116" s="16" t="str">
        <f t="shared" si="24"/>
        <v/>
      </c>
      <c r="I116" s="11" t="str">
        <f t="shared" si="25"/>
        <v/>
      </c>
      <c r="J116" s="10"/>
      <c r="K116" s="162"/>
      <c r="L116" s="67">
        <f t="shared" si="26"/>
        <v>0</v>
      </c>
      <c r="M116" s="9" t="str">
        <f t="shared" si="31"/>
        <v/>
      </c>
      <c r="N116" s="61">
        <f t="shared" si="34"/>
        <v>0</v>
      </c>
      <c r="O116" s="62">
        <f t="shared" si="40"/>
        <v>0</v>
      </c>
      <c r="P116" s="63">
        <f t="shared" si="40"/>
        <v>0</v>
      </c>
      <c r="Q116" s="63">
        <f t="shared" si="40"/>
        <v>0</v>
      </c>
      <c r="R116" s="182" t="str">
        <f t="shared" si="27"/>
        <v/>
      </c>
      <c r="S116" s="63">
        <f t="shared" si="28"/>
        <v>0</v>
      </c>
      <c r="T116" s="64">
        <f t="shared" si="29"/>
        <v>0</v>
      </c>
      <c r="U116" s="65">
        <f>IF(AND($M116,$O116&gt;0),IF(ISNA(VLOOKUP(C116,Oz_Stations,1,FALSE)),0,(ROUND($I116-$H116,0)+1-IF(MOD($H116,1)*24&gt;MOD(Brekky_Stop,1)*24,1,0)-IF(MOD(Brekky_Start,1)*24&gt;MOD($I116,1)*24,1,0))),0)</f>
        <v>0</v>
      </c>
      <c r="V116" s="66" t="b">
        <f>IF(AND($M116,$P116&gt;0),IF(ISNA(VLOOKUP(C116,Oz_Stations,1,FALSE)),0,(ROUND($I116-$H116,0)+1-IF(MOD($H116,1)*24&gt;MOD(Lunch_Stop,1)*24,1,0)-IF(MOD(Lunch_Start,1)*24&gt;MOD($I116,1)*24,1,0))))</f>
        <v>0</v>
      </c>
      <c r="W116" s="66">
        <f>IF(AND($M116,$Q116&gt;0),IF(ISNA(VLOOKUP(C116,Oz_Stations,1,FALSE)),0,(ROUND($I116-$H116,0)+1-IF(MOD($H116,1)*24&gt;MOD(Dinner_Stop,1)*24,1,0)-IF(MOD(Dinner_Start,1)*24&gt;MOD($I116,1)*24,1,0))),0)</f>
        <v>0</v>
      </c>
      <c r="X116" s="63">
        <f t="shared" si="35"/>
        <v>0</v>
      </c>
      <c r="Y116" s="63">
        <f t="shared" si="36"/>
        <v>0</v>
      </c>
      <c r="Z116" s="185">
        <f t="shared" si="37"/>
        <v>0</v>
      </c>
      <c r="AA116" s="191">
        <f t="shared" si="38"/>
        <v>0</v>
      </c>
      <c r="AB116" s="227">
        <f t="shared" si="32"/>
        <v>0</v>
      </c>
    </row>
    <row r="117" spans="1:28" ht="15" customHeight="1">
      <c r="A117" s="170">
        <f t="shared" si="33"/>
        <v>41568</v>
      </c>
      <c r="B117" s="168"/>
      <c r="C117" s="169"/>
      <c r="D117" s="167"/>
      <c r="E117" s="13">
        <f t="shared" si="30"/>
        <v>41568</v>
      </c>
      <c r="F117" s="12"/>
      <c r="G117" s="17"/>
      <c r="H117" s="16" t="str">
        <f t="shared" si="24"/>
        <v/>
      </c>
      <c r="I117" s="11" t="str">
        <f t="shared" si="25"/>
        <v/>
      </c>
      <c r="J117" s="10"/>
      <c r="K117" s="162"/>
      <c r="L117" s="67">
        <f t="shared" si="26"/>
        <v>0</v>
      </c>
      <c r="M117" s="9" t="str">
        <f t="shared" si="31"/>
        <v/>
      </c>
      <c r="N117" s="61">
        <f t="shared" si="34"/>
        <v>0</v>
      </c>
      <c r="O117" s="62">
        <f t="shared" si="40"/>
        <v>0</v>
      </c>
      <c r="P117" s="63">
        <f t="shared" si="40"/>
        <v>0</v>
      </c>
      <c r="Q117" s="63">
        <f t="shared" si="40"/>
        <v>0</v>
      </c>
      <c r="R117" s="182" t="str">
        <f t="shared" si="27"/>
        <v/>
      </c>
      <c r="S117" s="63">
        <f t="shared" si="28"/>
        <v>0</v>
      </c>
      <c r="T117" s="64">
        <f t="shared" si="29"/>
        <v>0</v>
      </c>
      <c r="U117" s="65">
        <f>IF(AND($M117,$O117&gt;0),IF(ISNA(VLOOKUP(C117,Oz_Stations,1,FALSE)),0,(ROUND($I117-$H117,0)+1-IF(MOD($H117,1)*24&gt;MOD(Brekky_Stop,1)*24,1,0)-IF(MOD(Brekky_Start,1)*24&gt;MOD($I117,1)*24,1,0))),0)</f>
        <v>0</v>
      </c>
      <c r="V117" s="66" t="b">
        <f>IF(AND($M117,$P117&gt;0),IF(ISNA(VLOOKUP(C117,Oz_Stations,1,FALSE)),0,(ROUND($I117-$H117,0)+1-IF(MOD($H117,1)*24&gt;MOD(Lunch_Stop,1)*24,1,0)-IF(MOD(Lunch_Start,1)*24&gt;MOD($I117,1)*24,1,0))))</f>
        <v>0</v>
      </c>
      <c r="W117" s="66">
        <f>IF(AND($M117,$Q117&gt;0),IF(ISNA(VLOOKUP(C117,Oz_Stations,1,FALSE)),0,(ROUND($I117-$H117,0)+1-IF(MOD($H117,1)*24&gt;MOD(Dinner_Stop,1)*24,1,0)-IF(MOD(Dinner_Start,1)*24&gt;MOD($I117,1)*24,1,0))),0)</f>
        <v>0</v>
      </c>
      <c r="X117" s="63">
        <f t="shared" si="35"/>
        <v>0</v>
      </c>
      <c r="Y117" s="63">
        <f t="shared" si="36"/>
        <v>0</v>
      </c>
      <c r="Z117" s="185">
        <f t="shared" si="37"/>
        <v>0</v>
      </c>
      <c r="AA117" s="191">
        <f t="shared" si="38"/>
        <v>0</v>
      </c>
      <c r="AB117" s="227">
        <f t="shared" si="32"/>
        <v>0</v>
      </c>
    </row>
    <row r="118" spans="1:28" ht="15" customHeight="1">
      <c r="A118" s="170">
        <f t="shared" si="33"/>
        <v>41569</v>
      </c>
      <c r="B118" s="168"/>
      <c r="C118" s="169"/>
      <c r="D118" s="167"/>
      <c r="E118" s="13">
        <f t="shared" si="30"/>
        <v>41569</v>
      </c>
      <c r="F118" s="12"/>
      <c r="G118" s="17"/>
      <c r="H118" s="16" t="str">
        <f t="shared" si="24"/>
        <v/>
      </c>
      <c r="I118" s="11" t="str">
        <f t="shared" si="25"/>
        <v/>
      </c>
      <c r="J118" s="10"/>
      <c r="K118" s="162"/>
      <c r="L118" s="67">
        <f t="shared" si="26"/>
        <v>0</v>
      </c>
      <c r="M118" s="9" t="str">
        <f t="shared" si="31"/>
        <v/>
      </c>
      <c r="N118" s="61">
        <f t="shared" si="34"/>
        <v>0</v>
      </c>
      <c r="O118" s="62">
        <f t="shared" si="40"/>
        <v>0</v>
      </c>
      <c r="P118" s="63">
        <f t="shared" si="40"/>
        <v>0</v>
      </c>
      <c r="Q118" s="63">
        <f t="shared" si="40"/>
        <v>0</v>
      </c>
      <c r="R118" s="182" t="str">
        <f t="shared" si="27"/>
        <v/>
      </c>
      <c r="S118" s="63">
        <f t="shared" si="28"/>
        <v>0</v>
      </c>
      <c r="T118" s="64">
        <f t="shared" si="29"/>
        <v>0</v>
      </c>
      <c r="U118" s="65">
        <f>IF(AND($M118,$O118&gt;0),IF(ISNA(VLOOKUP(C118,Oz_Stations,1,FALSE)),0,(ROUND($I118-$H118,0)+1-IF(MOD($H118,1)*24&gt;MOD(Brekky_Stop,1)*24,1,0)-IF(MOD(Brekky_Start,1)*24&gt;MOD($I118,1)*24,1,0))),0)</f>
        <v>0</v>
      </c>
      <c r="V118" s="66" t="b">
        <f>IF(AND($M118,$P118&gt;0),IF(ISNA(VLOOKUP(C118,Oz_Stations,1,FALSE)),0,(ROUND($I118-$H118,0)+1-IF(MOD($H118,1)*24&gt;MOD(Lunch_Stop,1)*24,1,0)-IF(MOD(Lunch_Start,1)*24&gt;MOD($I118,1)*24,1,0))))</f>
        <v>0</v>
      </c>
      <c r="W118" s="66">
        <f>IF(AND($M118,$Q118&gt;0),IF(ISNA(VLOOKUP(C118,Oz_Stations,1,FALSE)),0,(ROUND($I118-$H118,0)+1-IF(MOD($H118,1)*24&gt;MOD(Dinner_Stop,1)*24,1,0)-IF(MOD(Dinner_Start,1)*24&gt;MOD($I118,1)*24,1,0))),0)</f>
        <v>0</v>
      </c>
      <c r="X118" s="63">
        <f t="shared" si="35"/>
        <v>0</v>
      </c>
      <c r="Y118" s="63">
        <f t="shared" si="36"/>
        <v>0</v>
      </c>
      <c r="Z118" s="185">
        <f t="shared" si="37"/>
        <v>0</v>
      </c>
      <c r="AA118" s="191">
        <f t="shared" si="38"/>
        <v>0</v>
      </c>
      <c r="AB118" s="227">
        <f t="shared" si="32"/>
        <v>0</v>
      </c>
    </row>
    <row r="119" spans="1:28" ht="15" customHeight="1">
      <c r="A119" s="170">
        <f t="shared" si="33"/>
        <v>41570</v>
      </c>
      <c r="B119" s="168"/>
      <c r="C119" s="169"/>
      <c r="D119" s="167"/>
      <c r="E119" s="13">
        <f t="shared" si="30"/>
        <v>41570</v>
      </c>
      <c r="F119" s="12"/>
      <c r="G119" s="17"/>
      <c r="H119" s="16" t="str">
        <f t="shared" si="24"/>
        <v/>
      </c>
      <c r="I119" s="11" t="str">
        <f t="shared" si="25"/>
        <v/>
      </c>
      <c r="J119" s="10"/>
      <c r="K119" s="162"/>
      <c r="L119" s="67">
        <f t="shared" si="26"/>
        <v>0</v>
      </c>
      <c r="M119" s="9" t="str">
        <f t="shared" si="31"/>
        <v/>
      </c>
      <c r="N119" s="61">
        <f t="shared" si="34"/>
        <v>0</v>
      </c>
      <c r="O119" s="62">
        <f t="shared" si="40"/>
        <v>0</v>
      </c>
      <c r="P119" s="63">
        <f t="shared" si="40"/>
        <v>0</v>
      </c>
      <c r="Q119" s="63">
        <f t="shared" si="40"/>
        <v>0</v>
      </c>
      <c r="R119" s="182" t="str">
        <f t="shared" si="27"/>
        <v/>
      </c>
      <c r="S119" s="63">
        <f t="shared" si="28"/>
        <v>0</v>
      </c>
      <c r="T119" s="64">
        <f t="shared" si="29"/>
        <v>0</v>
      </c>
      <c r="U119" s="65">
        <f>IF(AND($M119,$O119&gt;0),IF(ISNA(VLOOKUP(C119,Oz_Stations,1,FALSE)),0,(ROUND($I119-$H119,0)+1-IF(MOD($H119,1)*24&gt;MOD(Brekky_Stop,1)*24,1,0)-IF(MOD(Brekky_Start,1)*24&gt;MOD($I119,1)*24,1,0))),0)</f>
        <v>0</v>
      </c>
      <c r="V119" s="66" t="b">
        <f>IF(AND($M119,$P119&gt;0),IF(ISNA(VLOOKUP(C119,Oz_Stations,1,FALSE)),0,(ROUND($I119-$H119,0)+1-IF(MOD($H119,1)*24&gt;MOD(Lunch_Stop,1)*24,1,0)-IF(MOD(Lunch_Start,1)*24&gt;MOD($I119,1)*24,1,0))))</f>
        <v>0</v>
      </c>
      <c r="W119" s="66">
        <f>IF(AND($M119,$Q119&gt;0),IF(ISNA(VLOOKUP(C119,Oz_Stations,1,FALSE)),0,(ROUND($I119-$H119,0)+1-IF(MOD($H119,1)*24&gt;MOD(Dinner_Stop,1)*24,1,0)-IF(MOD(Dinner_Start,1)*24&gt;MOD($I119,1)*24,1,0))),0)</f>
        <v>0</v>
      </c>
      <c r="X119" s="63">
        <f t="shared" si="35"/>
        <v>0</v>
      </c>
      <c r="Y119" s="63">
        <f t="shared" si="36"/>
        <v>0</v>
      </c>
      <c r="Z119" s="185">
        <f t="shared" si="37"/>
        <v>0</v>
      </c>
      <c r="AA119" s="191">
        <f t="shared" si="38"/>
        <v>0</v>
      </c>
      <c r="AB119" s="227">
        <f t="shared" si="32"/>
        <v>0</v>
      </c>
    </row>
    <row r="120" spans="1:28" ht="15" customHeight="1">
      <c r="A120" s="170">
        <f t="shared" si="33"/>
        <v>41571</v>
      </c>
      <c r="B120" s="168"/>
      <c r="C120" s="169"/>
      <c r="D120" s="167"/>
      <c r="E120" s="13">
        <f t="shared" si="30"/>
        <v>41571</v>
      </c>
      <c r="F120" s="12"/>
      <c r="G120" s="17"/>
      <c r="H120" s="16" t="str">
        <f t="shared" si="24"/>
        <v/>
      </c>
      <c r="I120" s="11" t="str">
        <f t="shared" si="25"/>
        <v/>
      </c>
      <c r="J120" s="10"/>
      <c r="K120" s="162"/>
      <c r="L120" s="67">
        <f t="shared" si="26"/>
        <v>0</v>
      </c>
      <c r="M120" s="9" t="str">
        <f t="shared" si="31"/>
        <v/>
      </c>
      <c r="N120" s="61">
        <f t="shared" si="34"/>
        <v>0</v>
      </c>
      <c r="O120" s="62">
        <f t="shared" si="40"/>
        <v>0</v>
      </c>
      <c r="P120" s="63">
        <f t="shared" si="40"/>
        <v>0</v>
      </c>
      <c r="Q120" s="63">
        <f t="shared" si="40"/>
        <v>0</v>
      </c>
      <c r="R120" s="182" t="str">
        <f t="shared" si="27"/>
        <v/>
      </c>
      <c r="S120" s="63">
        <f t="shared" si="28"/>
        <v>0</v>
      </c>
      <c r="T120" s="64">
        <f t="shared" si="29"/>
        <v>0</v>
      </c>
      <c r="U120" s="65">
        <f>IF(AND($M120,$O120&gt;0),IF(ISNA(VLOOKUP(C120,Oz_Stations,1,FALSE)),0,(ROUND($I120-$H120,0)+1-IF(MOD($H120,1)*24&gt;MOD(Brekky_Stop,1)*24,1,0)-IF(MOD(Brekky_Start,1)*24&gt;MOD($I120,1)*24,1,0))),0)</f>
        <v>0</v>
      </c>
      <c r="V120" s="66" t="b">
        <f>IF(AND($M120,$P120&gt;0),IF(ISNA(VLOOKUP(C120,Oz_Stations,1,FALSE)),0,(ROUND($I120-$H120,0)+1-IF(MOD($H120,1)*24&gt;MOD(Lunch_Stop,1)*24,1,0)-IF(MOD(Lunch_Start,1)*24&gt;MOD($I120,1)*24,1,0))))</f>
        <v>0</v>
      </c>
      <c r="W120" s="66">
        <f>IF(AND($M120,$Q120&gt;0),IF(ISNA(VLOOKUP(C120,Oz_Stations,1,FALSE)),0,(ROUND($I120-$H120,0)+1-IF(MOD($H120,1)*24&gt;MOD(Dinner_Stop,1)*24,1,0)-IF(MOD(Dinner_Start,1)*24&gt;MOD($I120,1)*24,1,0))),0)</f>
        <v>0</v>
      </c>
      <c r="X120" s="63">
        <f t="shared" si="35"/>
        <v>0</v>
      </c>
      <c r="Y120" s="63">
        <f t="shared" si="36"/>
        <v>0</v>
      </c>
      <c r="Z120" s="185">
        <f t="shared" si="37"/>
        <v>0</v>
      </c>
      <c r="AA120" s="191">
        <f t="shared" si="38"/>
        <v>0</v>
      </c>
      <c r="AB120" s="227">
        <f t="shared" si="32"/>
        <v>0</v>
      </c>
    </row>
    <row r="121" spans="1:28" ht="15" customHeight="1">
      <c r="A121" s="170">
        <f t="shared" si="33"/>
        <v>41572</v>
      </c>
      <c r="B121" s="168"/>
      <c r="C121" s="169"/>
      <c r="D121" s="167"/>
      <c r="E121" s="13">
        <f t="shared" si="30"/>
        <v>41572</v>
      </c>
      <c r="F121" s="12"/>
      <c r="G121" s="17"/>
      <c r="H121" s="16" t="str">
        <f t="shared" si="24"/>
        <v/>
      </c>
      <c r="I121" s="11" t="str">
        <f t="shared" si="25"/>
        <v/>
      </c>
      <c r="J121" s="10"/>
      <c r="K121" s="162"/>
      <c r="L121" s="67">
        <f t="shared" si="26"/>
        <v>0</v>
      </c>
      <c r="M121" s="9" t="str">
        <f t="shared" si="31"/>
        <v/>
      </c>
      <c r="N121" s="61">
        <f t="shared" si="34"/>
        <v>0</v>
      </c>
      <c r="O121" s="62">
        <f t="shared" si="40"/>
        <v>0</v>
      </c>
      <c r="P121" s="63">
        <f t="shared" si="40"/>
        <v>0</v>
      </c>
      <c r="Q121" s="63">
        <f t="shared" si="40"/>
        <v>0</v>
      </c>
      <c r="R121" s="182" t="str">
        <f t="shared" si="27"/>
        <v/>
      </c>
      <c r="S121" s="63">
        <f t="shared" si="28"/>
        <v>0</v>
      </c>
      <c r="T121" s="64">
        <f t="shared" si="29"/>
        <v>0</v>
      </c>
      <c r="U121" s="65">
        <f>IF(AND($M121,$O121&gt;0),IF(ISNA(VLOOKUP(C121,Oz_Stations,1,FALSE)),0,(ROUND($I121-$H121,0)+1-IF(MOD($H121,1)*24&gt;MOD(Brekky_Stop,1)*24,1,0)-IF(MOD(Brekky_Start,1)*24&gt;MOD($I121,1)*24,1,0))),0)</f>
        <v>0</v>
      </c>
      <c r="V121" s="66" t="b">
        <f>IF(AND($M121,$P121&gt;0),IF(ISNA(VLOOKUP(C121,Oz_Stations,1,FALSE)),0,(ROUND($I121-$H121,0)+1-IF(MOD($H121,1)*24&gt;MOD(Lunch_Stop,1)*24,1,0)-IF(MOD(Lunch_Start,1)*24&gt;MOD($I121,1)*24,1,0))))</f>
        <v>0</v>
      </c>
      <c r="W121" s="66">
        <f>IF(AND($M121,$Q121&gt;0),IF(ISNA(VLOOKUP(C121,Oz_Stations,1,FALSE)),0,(ROUND($I121-$H121,0)+1-IF(MOD($H121,1)*24&gt;MOD(Dinner_Stop,1)*24,1,0)-IF(MOD(Dinner_Start,1)*24&gt;MOD($I121,1)*24,1,0))),0)</f>
        <v>0</v>
      </c>
      <c r="X121" s="63">
        <f t="shared" si="35"/>
        <v>0</v>
      </c>
      <c r="Y121" s="63">
        <f t="shared" si="36"/>
        <v>0</v>
      </c>
      <c r="Z121" s="185">
        <f t="shared" si="37"/>
        <v>0</v>
      </c>
      <c r="AA121" s="191">
        <f t="shared" si="38"/>
        <v>0</v>
      </c>
      <c r="AB121" s="227">
        <f t="shared" si="32"/>
        <v>0</v>
      </c>
    </row>
    <row r="122" spans="1:28" ht="15" customHeight="1">
      <c r="A122" s="170">
        <f t="shared" si="33"/>
        <v>41573</v>
      </c>
      <c r="B122" s="168"/>
      <c r="C122" s="169"/>
      <c r="D122" s="167"/>
      <c r="E122" s="13">
        <f t="shared" si="30"/>
        <v>41573</v>
      </c>
      <c r="F122" s="12"/>
      <c r="G122" s="17"/>
      <c r="H122" s="16" t="str">
        <f t="shared" si="24"/>
        <v/>
      </c>
      <c r="I122" s="11" t="str">
        <f t="shared" si="25"/>
        <v/>
      </c>
      <c r="J122" s="10"/>
      <c r="K122" s="162"/>
      <c r="L122" s="67">
        <f t="shared" si="26"/>
        <v>0</v>
      </c>
      <c r="M122" s="9" t="str">
        <f t="shared" si="31"/>
        <v/>
      </c>
      <c r="N122" s="61">
        <f t="shared" si="34"/>
        <v>0</v>
      </c>
      <c r="O122" s="62">
        <f t="shared" si="40"/>
        <v>0</v>
      </c>
      <c r="P122" s="63">
        <f t="shared" si="40"/>
        <v>0</v>
      </c>
      <c r="Q122" s="63">
        <f t="shared" si="40"/>
        <v>0</v>
      </c>
      <c r="R122" s="182" t="str">
        <f t="shared" si="27"/>
        <v/>
      </c>
      <c r="S122" s="63">
        <f t="shared" si="28"/>
        <v>0</v>
      </c>
      <c r="T122" s="64">
        <f t="shared" si="29"/>
        <v>0</v>
      </c>
      <c r="U122" s="65">
        <f>IF(AND($M122,$O122&gt;0),IF(ISNA(VLOOKUP(C122,Oz_Stations,1,FALSE)),0,(ROUND($I122-$H122,0)+1-IF(MOD($H122,1)*24&gt;MOD(Brekky_Stop,1)*24,1,0)-IF(MOD(Brekky_Start,1)*24&gt;MOD($I122,1)*24,1,0))),0)</f>
        <v>0</v>
      </c>
      <c r="V122" s="66" t="b">
        <f>IF(AND($M122,$P122&gt;0),IF(ISNA(VLOOKUP(C122,Oz_Stations,1,FALSE)),0,(ROUND($I122-$H122,0)+1-IF(MOD($H122,1)*24&gt;MOD(Lunch_Stop,1)*24,1,0)-IF(MOD(Lunch_Start,1)*24&gt;MOD($I122,1)*24,1,0))))</f>
        <v>0</v>
      </c>
      <c r="W122" s="66">
        <f>IF(AND($M122,$Q122&gt;0),IF(ISNA(VLOOKUP(C122,Oz_Stations,1,FALSE)),0,(ROUND($I122-$H122,0)+1-IF(MOD($H122,1)*24&gt;MOD(Dinner_Stop,1)*24,1,0)-IF(MOD(Dinner_Start,1)*24&gt;MOD($I122,1)*24,1,0))),0)</f>
        <v>0</v>
      </c>
      <c r="X122" s="63">
        <f t="shared" si="35"/>
        <v>0</v>
      </c>
      <c r="Y122" s="63">
        <f t="shared" si="36"/>
        <v>0</v>
      </c>
      <c r="Z122" s="185">
        <f t="shared" si="37"/>
        <v>0</v>
      </c>
      <c r="AA122" s="191">
        <f t="shared" si="38"/>
        <v>0</v>
      </c>
      <c r="AB122" s="227">
        <f t="shared" si="32"/>
        <v>0</v>
      </c>
    </row>
    <row r="123" spans="1:28" ht="15" customHeight="1">
      <c r="A123" s="170">
        <f t="shared" si="33"/>
        <v>41574</v>
      </c>
      <c r="B123" s="168"/>
      <c r="C123" s="169"/>
      <c r="D123" s="167"/>
      <c r="E123" s="13">
        <f t="shared" si="30"/>
        <v>41574</v>
      </c>
      <c r="F123" s="12"/>
      <c r="G123" s="17"/>
      <c r="H123" s="16" t="str">
        <f t="shared" si="24"/>
        <v/>
      </c>
      <c r="I123" s="11" t="str">
        <f t="shared" si="25"/>
        <v/>
      </c>
      <c r="J123" s="10"/>
      <c r="K123" s="162"/>
      <c r="L123" s="67">
        <f t="shared" si="26"/>
        <v>0</v>
      </c>
      <c r="M123" s="9" t="str">
        <f t="shared" si="31"/>
        <v/>
      </c>
      <c r="N123" s="61">
        <f t="shared" si="34"/>
        <v>0</v>
      </c>
      <c r="O123" s="62">
        <f t="shared" si="40"/>
        <v>0</v>
      </c>
      <c r="P123" s="63">
        <f t="shared" si="40"/>
        <v>0</v>
      </c>
      <c r="Q123" s="63">
        <f t="shared" si="40"/>
        <v>0</v>
      </c>
      <c r="R123" s="182" t="str">
        <f t="shared" si="27"/>
        <v/>
      </c>
      <c r="S123" s="63">
        <f t="shared" si="28"/>
        <v>0</v>
      </c>
      <c r="T123" s="64">
        <f t="shared" si="29"/>
        <v>0</v>
      </c>
      <c r="U123" s="65">
        <f>IF(AND($M123,$O123&gt;0),IF(ISNA(VLOOKUP(C123,Oz_Stations,1,FALSE)),0,(ROUND($I123-$H123,0)+1-IF(MOD($H123,1)*24&gt;MOD(Brekky_Stop,1)*24,1,0)-IF(MOD(Brekky_Start,1)*24&gt;MOD($I123,1)*24,1,0))),0)</f>
        <v>0</v>
      </c>
      <c r="V123" s="66" t="b">
        <f>IF(AND($M123,$P123&gt;0),IF(ISNA(VLOOKUP(C123,Oz_Stations,1,FALSE)),0,(ROUND($I123-$H123,0)+1-IF(MOD($H123,1)*24&gt;MOD(Lunch_Stop,1)*24,1,0)-IF(MOD(Lunch_Start,1)*24&gt;MOD($I123,1)*24,1,0))))</f>
        <v>0</v>
      </c>
      <c r="W123" s="66">
        <f>IF(AND($M123,$Q123&gt;0),IF(ISNA(VLOOKUP(C123,Oz_Stations,1,FALSE)),0,(ROUND($I123-$H123,0)+1-IF(MOD($H123,1)*24&gt;MOD(Dinner_Stop,1)*24,1,0)-IF(MOD(Dinner_Start,1)*24&gt;MOD($I123,1)*24,1,0))),0)</f>
        <v>0</v>
      </c>
      <c r="X123" s="63">
        <f t="shared" si="35"/>
        <v>0</v>
      </c>
      <c r="Y123" s="63">
        <f t="shared" si="36"/>
        <v>0</v>
      </c>
      <c r="Z123" s="185">
        <f t="shared" si="37"/>
        <v>0</v>
      </c>
      <c r="AA123" s="191">
        <f t="shared" si="38"/>
        <v>0</v>
      </c>
      <c r="AB123" s="227">
        <f t="shared" si="32"/>
        <v>0</v>
      </c>
    </row>
    <row r="124" spans="1:28" ht="15" customHeight="1">
      <c r="A124" s="170">
        <f t="shared" si="33"/>
        <v>41575</v>
      </c>
      <c r="B124" s="168"/>
      <c r="C124" s="169"/>
      <c r="D124" s="167"/>
      <c r="E124" s="13">
        <f t="shared" si="30"/>
        <v>41575</v>
      </c>
      <c r="F124" s="12"/>
      <c r="G124" s="17"/>
      <c r="H124" s="16" t="str">
        <f t="shared" si="24"/>
        <v/>
      </c>
      <c r="I124" s="11" t="str">
        <f t="shared" si="25"/>
        <v/>
      </c>
      <c r="J124" s="10"/>
      <c r="K124" s="162"/>
      <c r="L124" s="67">
        <f t="shared" si="26"/>
        <v>0</v>
      </c>
      <c r="M124" s="9" t="str">
        <f t="shared" si="31"/>
        <v/>
      </c>
      <c r="N124" s="61">
        <f t="shared" si="34"/>
        <v>0</v>
      </c>
      <c r="O124" s="62">
        <f t="shared" si="40"/>
        <v>0</v>
      </c>
      <c r="P124" s="63">
        <f t="shared" si="40"/>
        <v>0</v>
      </c>
      <c r="Q124" s="63">
        <f t="shared" si="40"/>
        <v>0</v>
      </c>
      <c r="R124" s="182" t="str">
        <f t="shared" si="27"/>
        <v/>
      </c>
      <c r="S124" s="63">
        <f t="shared" si="28"/>
        <v>0</v>
      </c>
      <c r="T124" s="64">
        <f t="shared" si="29"/>
        <v>0</v>
      </c>
      <c r="U124" s="65">
        <f>IF(AND($M124,$O124&gt;0),IF(ISNA(VLOOKUP(C124,Oz_Stations,1,FALSE)),0,(ROUND($I124-$H124,0)+1-IF(MOD($H124,1)*24&gt;MOD(Brekky_Stop,1)*24,1,0)-IF(MOD(Brekky_Start,1)*24&gt;MOD($I124,1)*24,1,0))),0)</f>
        <v>0</v>
      </c>
      <c r="V124" s="66" t="b">
        <f>IF(AND($M124,$P124&gt;0),IF(ISNA(VLOOKUP(C124,Oz_Stations,1,FALSE)),0,(ROUND($I124-$H124,0)+1-IF(MOD($H124,1)*24&gt;MOD(Lunch_Stop,1)*24,1,0)-IF(MOD(Lunch_Start,1)*24&gt;MOD($I124,1)*24,1,0))))</f>
        <v>0</v>
      </c>
      <c r="W124" s="66">
        <f>IF(AND($M124,$Q124&gt;0),IF(ISNA(VLOOKUP(C124,Oz_Stations,1,FALSE)),0,(ROUND($I124-$H124,0)+1-IF(MOD($H124,1)*24&gt;MOD(Dinner_Stop,1)*24,1,0)-IF(MOD(Dinner_Start,1)*24&gt;MOD($I124,1)*24,1,0))),0)</f>
        <v>0</v>
      </c>
      <c r="X124" s="63">
        <f t="shared" si="35"/>
        <v>0</v>
      </c>
      <c r="Y124" s="63">
        <f t="shared" si="36"/>
        <v>0</v>
      </c>
      <c r="Z124" s="185">
        <f t="shared" si="37"/>
        <v>0</v>
      </c>
      <c r="AA124" s="191">
        <f t="shared" si="38"/>
        <v>0</v>
      </c>
      <c r="AB124" s="227">
        <f t="shared" si="32"/>
        <v>0</v>
      </c>
    </row>
    <row r="125" spans="1:28" ht="15" customHeight="1">
      <c r="A125" s="170">
        <f t="shared" si="33"/>
        <v>41576</v>
      </c>
      <c r="B125" s="168"/>
      <c r="C125" s="169"/>
      <c r="D125" s="167"/>
      <c r="E125" s="13">
        <f t="shared" si="30"/>
        <v>41576</v>
      </c>
      <c r="F125" s="12"/>
      <c r="G125" s="17"/>
      <c r="H125" s="16" t="str">
        <f t="shared" si="24"/>
        <v/>
      </c>
      <c r="I125" s="11" t="str">
        <f t="shared" si="25"/>
        <v/>
      </c>
      <c r="J125" s="10"/>
      <c r="K125" s="162"/>
      <c r="L125" s="67">
        <f t="shared" si="26"/>
        <v>0</v>
      </c>
      <c r="M125" s="9" t="str">
        <f t="shared" si="31"/>
        <v/>
      </c>
      <c r="N125" s="61">
        <f t="shared" si="34"/>
        <v>0</v>
      </c>
      <c r="O125" s="62">
        <f t="shared" ref="O125:Q144" si="41">IF(ISNA(VLOOKUP($C125,OZ_TD_Stations,1,FALSE)),0,VLOOKUP($C125,OZ_StnAllow,O$4,FALSE))</f>
        <v>0</v>
      </c>
      <c r="P125" s="63">
        <f t="shared" si="41"/>
        <v>0</v>
      </c>
      <c r="Q125" s="63">
        <f t="shared" si="41"/>
        <v>0</v>
      </c>
      <c r="R125" s="182" t="str">
        <f t="shared" si="27"/>
        <v/>
      </c>
      <c r="S125" s="63">
        <f t="shared" si="28"/>
        <v>0</v>
      </c>
      <c r="T125" s="64">
        <f t="shared" si="29"/>
        <v>0</v>
      </c>
      <c r="U125" s="65">
        <f>IF(AND($M125,$O125&gt;0),IF(ISNA(VLOOKUP(C125,Oz_Stations,1,FALSE)),0,(ROUND($I125-$H125,0)+1-IF(MOD($H125,1)*24&gt;MOD(Brekky_Stop,1)*24,1,0)-IF(MOD(Brekky_Start,1)*24&gt;MOD($I125,1)*24,1,0))),0)</f>
        <v>0</v>
      </c>
      <c r="V125" s="66" t="b">
        <f>IF(AND($M125,$P125&gt;0),IF(ISNA(VLOOKUP(C125,Oz_Stations,1,FALSE)),0,(ROUND($I125-$H125,0)+1-IF(MOD($H125,1)*24&gt;MOD(Lunch_Stop,1)*24,1,0)-IF(MOD(Lunch_Start,1)*24&gt;MOD($I125,1)*24,1,0))))</f>
        <v>0</v>
      </c>
      <c r="W125" s="66">
        <f>IF(AND($M125,$Q125&gt;0),IF(ISNA(VLOOKUP(C125,Oz_Stations,1,FALSE)),0,(ROUND($I125-$H125,0)+1-IF(MOD($H125,1)*24&gt;MOD(Dinner_Stop,1)*24,1,0)-IF(MOD(Dinner_Start,1)*24&gt;MOD($I125,1)*24,1,0))),0)</f>
        <v>0</v>
      </c>
      <c r="X125" s="63">
        <f t="shared" si="35"/>
        <v>0</v>
      </c>
      <c r="Y125" s="63">
        <f t="shared" si="36"/>
        <v>0</v>
      </c>
      <c r="Z125" s="185">
        <f t="shared" si="37"/>
        <v>0</v>
      </c>
      <c r="AA125" s="191">
        <f t="shared" si="38"/>
        <v>0</v>
      </c>
      <c r="AB125" s="227">
        <f t="shared" si="32"/>
        <v>0</v>
      </c>
    </row>
    <row r="126" spans="1:28" ht="15" customHeight="1">
      <c r="A126" s="170">
        <f t="shared" si="33"/>
        <v>41577</v>
      </c>
      <c r="B126" s="168"/>
      <c r="C126" s="169"/>
      <c r="D126" s="167"/>
      <c r="E126" s="13">
        <f t="shared" si="30"/>
        <v>41577</v>
      </c>
      <c r="F126" s="12"/>
      <c r="G126" s="17"/>
      <c r="H126" s="16" t="str">
        <f t="shared" si="24"/>
        <v/>
      </c>
      <c r="I126" s="11" t="str">
        <f t="shared" si="25"/>
        <v/>
      </c>
      <c r="J126" s="10"/>
      <c r="K126" s="162"/>
      <c r="L126" s="67">
        <f t="shared" si="26"/>
        <v>0</v>
      </c>
      <c r="M126" s="9" t="str">
        <f t="shared" si="31"/>
        <v/>
      </c>
      <c r="N126" s="61">
        <f t="shared" si="34"/>
        <v>0</v>
      </c>
      <c r="O126" s="62">
        <f t="shared" si="41"/>
        <v>0</v>
      </c>
      <c r="P126" s="63">
        <f t="shared" si="41"/>
        <v>0</v>
      </c>
      <c r="Q126" s="63">
        <f t="shared" si="41"/>
        <v>0</v>
      </c>
      <c r="R126" s="182" t="str">
        <f t="shared" si="27"/>
        <v/>
      </c>
      <c r="S126" s="63">
        <f t="shared" si="28"/>
        <v>0</v>
      </c>
      <c r="T126" s="64">
        <f t="shared" si="29"/>
        <v>0</v>
      </c>
      <c r="U126" s="65">
        <f>IF(AND($M126,$O126&gt;0),IF(ISNA(VLOOKUP(C126,Oz_Stations,1,FALSE)),0,(ROUND($I126-$H126,0)+1-IF(MOD($H126,1)*24&gt;MOD(Brekky_Stop,1)*24,1,0)-IF(MOD(Brekky_Start,1)*24&gt;MOD($I126,1)*24,1,0))),0)</f>
        <v>0</v>
      </c>
      <c r="V126" s="66" t="b">
        <f>IF(AND($M126,$P126&gt;0),IF(ISNA(VLOOKUP(C126,Oz_Stations,1,FALSE)),0,(ROUND($I126-$H126,0)+1-IF(MOD($H126,1)*24&gt;MOD(Lunch_Stop,1)*24,1,0)-IF(MOD(Lunch_Start,1)*24&gt;MOD($I126,1)*24,1,0))))</f>
        <v>0</v>
      </c>
      <c r="W126" s="66">
        <f>IF(AND($M126,$Q126&gt;0),IF(ISNA(VLOOKUP(C126,Oz_Stations,1,FALSE)),0,(ROUND($I126-$H126,0)+1-IF(MOD($H126,1)*24&gt;MOD(Dinner_Stop,1)*24,1,0)-IF(MOD(Dinner_Start,1)*24&gt;MOD($I126,1)*24,1,0))),0)</f>
        <v>0</v>
      </c>
      <c r="X126" s="63">
        <f t="shared" si="35"/>
        <v>0</v>
      </c>
      <c r="Y126" s="63">
        <f t="shared" si="36"/>
        <v>0</v>
      </c>
      <c r="Z126" s="185">
        <f t="shared" si="37"/>
        <v>0</v>
      </c>
      <c r="AA126" s="191">
        <f t="shared" si="38"/>
        <v>0</v>
      </c>
      <c r="AB126" s="227">
        <f t="shared" si="32"/>
        <v>0</v>
      </c>
    </row>
    <row r="127" spans="1:28" ht="15" customHeight="1">
      <c r="A127" s="170">
        <f t="shared" si="33"/>
        <v>41578</v>
      </c>
      <c r="B127" s="168"/>
      <c r="C127" s="169"/>
      <c r="D127" s="167"/>
      <c r="E127" s="13">
        <f t="shared" si="30"/>
        <v>41578</v>
      </c>
      <c r="F127" s="12"/>
      <c r="G127" s="17"/>
      <c r="H127" s="16" t="str">
        <f t="shared" si="24"/>
        <v/>
      </c>
      <c r="I127" s="11" t="str">
        <f t="shared" si="25"/>
        <v/>
      </c>
      <c r="J127" s="10"/>
      <c r="K127" s="162"/>
      <c r="L127" s="67">
        <f t="shared" si="26"/>
        <v>0</v>
      </c>
      <c r="M127" s="9" t="str">
        <f t="shared" si="31"/>
        <v/>
      </c>
      <c r="N127" s="61">
        <f t="shared" si="34"/>
        <v>0</v>
      </c>
      <c r="O127" s="62">
        <f t="shared" si="41"/>
        <v>0</v>
      </c>
      <c r="P127" s="63">
        <f t="shared" si="41"/>
        <v>0</v>
      </c>
      <c r="Q127" s="63">
        <f t="shared" si="41"/>
        <v>0</v>
      </c>
      <c r="R127" s="182" t="str">
        <f t="shared" si="27"/>
        <v/>
      </c>
      <c r="S127" s="63">
        <f t="shared" si="28"/>
        <v>0</v>
      </c>
      <c r="T127" s="64">
        <f t="shared" si="29"/>
        <v>0</v>
      </c>
      <c r="U127" s="65">
        <f>IF(AND($M127,$O127&gt;0),IF(ISNA(VLOOKUP(C127,Oz_Stations,1,FALSE)),0,(ROUND($I127-$H127,0)+1-IF(MOD($H127,1)*24&gt;MOD(Brekky_Stop,1)*24,1,0)-IF(MOD(Brekky_Start,1)*24&gt;MOD($I127,1)*24,1,0))),0)</f>
        <v>0</v>
      </c>
      <c r="V127" s="66" t="b">
        <f>IF(AND($M127,$P127&gt;0),IF(ISNA(VLOOKUP(C127,Oz_Stations,1,FALSE)),0,(ROUND($I127-$H127,0)+1-IF(MOD($H127,1)*24&gt;MOD(Lunch_Stop,1)*24,1,0)-IF(MOD(Lunch_Start,1)*24&gt;MOD($I127,1)*24,1,0))))</f>
        <v>0</v>
      </c>
      <c r="W127" s="66">
        <f>IF(AND($M127,$Q127&gt;0),IF(ISNA(VLOOKUP(C127,Oz_Stations,1,FALSE)),0,(ROUND($I127-$H127,0)+1-IF(MOD($H127,1)*24&gt;MOD(Dinner_Stop,1)*24,1,0)-IF(MOD(Dinner_Start,1)*24&gt;MOD($I127,1)*24,1,0))),0)</f>
        <v>0</v>
      </c>
      <c r="X127" s="63">
        <f t="shared" si="35"/>
        <v>0</v>
      </c>
      <c r="Y127" s="63">
        <f t="shared" si="36"/>
        <v>0</v>
      </c>
      <c r="Z127" s="185">
        <f t="shared" si="37"/>
        <v>0</v>
      </c>
      <c r="AA127" s="191">
        <f t="shared" si="38"/>
        <v>0</v>
      </c>
      <c r="AB127" s="227">
        <f t="shared" si="32"/>
        <v>0</v>
      </c>
    </row>
    <row r="128" spans="1:28" ht="15" customHeight="1">
      <c r="A128" s="170">
        <f t="shared" si="33"/>
        <v>41579</v>
      </c>
      <c r="B128" s="168"/>
      <c r="C128" s="169"/>
      <c r="D128" s="167"/>
      <c r="E128" s="13">
        <f t="shared" si="30"/>
        <v>41579</v>
      </c>
      <c r="F128" s="12"/>
      <c r="G128" s="17"/>
      <c r="H128" s="16" t="str">
        <f t="shared" si="24"/>
        <v/>
      </c>
      <c r="I128" s="11" t="str">
        <f t="shared" si="25"/>
        <v/>
      </c>
      <c r="J128" s="10"/>
      <c r="K128" s="162"/>
      <c r="L128" s="67">
        <f t="shared" si="26"/>
        <v>0</v>
      </c>
      <c r="M128" s="9" t="str">
        <f t="shared" si="31"/>
        <v/>
      </c>
      <c r="N128" s="61">
        <f t="shared" si="34"/>
        <v>0</v>
      </c>
      <c r="O128" s="62">
        <f t="shared" si="41"/>
        <v>0</v>
      </c>
      <c r="P128" s="63">
        <f t="shared" si="41"/>
        <v>0</v>
      </c>
      <c r="Q128" s="63">
        <f t="shared" si="41"/>
        <v>0</v>
      </c>
      <c r="R128" s="182" t="str">
        <f t="shared" si="27"/>
        <v/>
      </c>
      <c r="S128" s="63">
        <f t="shared" si="28"/>
        <v>0</v>
      </c>
      <c r="T128" s="64">
        <f t="shared" si="29"/>
        <v>0</v>
      </c>
      <c r="U128" s="65">
        <f>IF(AND($M128,$O128&gt;0),IF(ISNA(VLOOKUP(C128,Oz_Stations,1,FALSE)),0,(ROUND($I128-$H128,0)+1-IF(MOD($H128,1)*24&gt;MOD(Brekky_Stop,1)*24,1,0)-IF(MOD(Brekky_Start,1)*24&gt;MOD($I128,1)*24,1,0))),0)</f>
        <v>0</v>
      </c>
      <c r="V128" s="66" t="b">
        <f>IF(AND($M128,$P128&gt;0),IF(ISNA(VLOOKUP(C128,Oz_Stations,1,FALSE)),0,(ROUND($I128-$H128,0)+1-IF(MOD($H128,1)*24&gt;MOD(Lunch_Stop,1)*24,1,0)-IF(MOD(Lunch_Start,1)*24&gt;MOD($I128,1)*24,1,0))))</f>
        <v>0</v>
      </c>
      <c r="W128" s="66">
        <f>IF(AND($M128,$Q128&gt;0),IF(ISNA(VLOOKUP(C128,Oz_Stations,1,FALSE)),0,(ROUND($I128-$H128,0)+1-IF(MOD($H128,1)*24&gt;MOD(Dinner_Stop,1)*24,1,0)-IF(MOD(Dinner_Start,1)*24&gt;MOD($I128,1)*24,1,0))),0)</f>
        <v>0</v>
      </c>
      <c r="X128" s="63">
        <f t="shared" si="35"/>
        <v>0</v>
      </c>
      <c r="Y128" s="63">
        <f t="shared" si="36"/>
        <v>0</v>
      </c>
      <c r="Z128" s="185">
        <f t="shared" si="37"/>
        <v>0</v>
      </c>
      <c r="AA128" s="191">
        <f t="shared" si="38"/>
        <v>0</v>
      </c>
      <c r="AB128" s="227">
        <f t="shared" si="32"/>
        <v>0</v>
      </c>
    </row>
    <row r="129" spans="1:28" ht="15" customHeight="1">
      <c r="A129" s="170">
        <f t="shared" si="33"/>
        <v>41580</v>
      </c>
      <c r="B129" s="168"/>
      <c r="C129" s="169"/>
      <c r="D129" s="167"/>
      <c r="E129" s="13">
        <f t="shared" si="30"/>
        <v>41580</v>
      </c>
      <c r="F129" s="12"/>
      <c r="G129" s="17"/>
      <c r="H129" s="16" t="str">
        <f t="shared" si="24"/>
        <v/>
      </c>
      <c r="I129" s="11" t="str">
        <f t="shared" si="25"/>
        <v/>
      </c>
      <c r="J129" s="10"/>
      <c r="K129" s="162"/>
      <c r="L129" s="67">
        <f t="shared" si="26"/>
        <v>0</v>
      </c>
      <c r="M129" s="9" t="str">
        <f t="shared" si="31"/>
        <v/>
      </c>
      <c r="N129" s="61">
        <f t="shared" si="34"/>
        <v>0</v>
      </c>
      <c r="O129" s="62">
        <f t="shared" si="41"/>
        <v>0</v>
      </c>
      <c r="P129" s="63">
        <f t="shared" si="41"/>
        <v>0</v>
      </c>
      <c r="Q129" s="63">
        <f t="shared" si="41"/>
        <v>0</v>
      </c>
      <c r="R129" s="182" t="str">
        <f t="shared" si="27"/>
        <v/>
      </c>
      <c r="S129" s="63">
        <f t="shared" si="28"/>
        <v>0</v>
      </c>
      <c r="T129" s="64">
        <f t="shared" si="29"/>
        <v>0</v>
      </c>
      <c r="U129" s="65">
        <f>IF(AND($M129,$O129&gt;0),IF(ISNA(VLOOKUP(C129,Oz_Stations,1,FALSE)),0,(ROUND($I129-$H129,0)+1-IF(MOD($H129,1)*24&gt;MOD(Brekky_Stop,1)*24,1,0)-IF(MOD(Brekky_Start,1)*24&gt;MOD($I129,1)*24,1,0))),0)</f>
        <v>0</v>
      </c>
      <c r="V129" s="66" t="b">
        <f>IF(AND($M129,$P129&gt;0),IF(ISNA(VLOOKUP(C129,Oz_Stations,1,FALSE)),0,(ROUND($I129-$H129,0)+1-IF(MOD($H129,1)*24&gt;MOD(Lunch_Stop,1)*24,1,0)-IF(MOD(Lunch_Start,1)*24&gt;MOD($I129,1)*24,1,0))))</f>
        <v>0</v>
      </c>
      <c r="W129" s="66">
        <f>IF(AND($M129,$Q129&gt;0),IF(ISNA(VLOOKUP(C129,Oz_Stations,1,FALSE)),0,(ROUND($I129-$H129,0)+1-IF(MOD($H129,1)*24&gt;MOD(Dinner_Stop,1)*24,1,0)-IF(MOD(Dinner_Start,1)*24&gt;MOD($I129,1)*24,1,0))),0)</f>
        <v>0</v>
      </c>
      <c r="X129" s="63">
        <f t="shared" si="35"/>
        <v>0</v>
      </c>
      <c r="Y129" s="63">
        <f t="shared" si="36"/>
        <v>0</v>
      </c>
      <c r="Z129" s="185">
        <f t="shared" si="37"/>
        <v>0</v>
      </c>
      <c r="AA129" s="191">
        <f t="shared" si="38"/>
        <v>0</v>
      </c>
      <c r="AB129" s="227">
        <f t="shared" si="32"/>
        <v>0</v>
      </c>
    </row>
    <row r="130" spans="1:28" ht="15" customHeight="1">
      <c r="A130" s="170">
        <f t="shared" si="33"/>
        <v>41581</v>
      </c>
      <c r="B130" s="168"/>
      <c r="C130" s="169"/>
      <c r="D130" s="167"/>
      <c r="E130" s="13">
        <f t="shared" si="30"/>
        <v>41581</v>
      </c>
      <c r="F130" s="12"/>
      <c r="G130" s="17"/>
      <c r="H130" s="16" t="str">
        <f t="shared" si="24"/>
        <v/>
      </c>
      <c r="I130" s="11" t="str">
        <f t="shared" si="25"/>
        <v/>
      </c>
      <c r="J130" s="10"/>
      <c r="K130" s="162"/>
      <c r="L130" s="67">
        <f t="shared" si="26"/>
        <v>0</v>
      </c>
      <c r="M130" s="9" t="str">
        <f t="shared" si="31"/>
        <v/>
      </c>
      <c r="N130" s="61">
        <f t="shared" si="34"/>
        <v>0</v>
      </c>
      <c r="O130" s="62">
        <f t="shared" si="41"/>
        <v>0</v>
      </c>
      <c r="P130" s="63">
        <f t="shared" si="41"/>
        <v>0</v>
      </c>
      <c r="Q130" s="63">
        <f t="shared" si="41"/>
        <v>0</v>
      </c>
      <c r="R130" s="182" t="str">
        <f t="shared" si="27"/>
        <v/>
      </c>
      <c r="S130" s="63">
        <f t="shared" si="28"/>
        <v>0</v>
      </c>
      <c r="T130" s="64">
        <f t="shared" si="29"/>
        <v>0</v>
      </c>
      <c r="U130" s="65">
        <f>IF(AND($M130,$O130&gt;0),IF(ISNA(VLOOKUP(C130,Oz_Stations,1,FALSE)),0,(ROUND($I130-$H130,0)+1-IF(MOD($H130,1)*24&gt;MOD(Brekky_Stop,1)*24,1,0)-IF(MOD(Brekky_Start,1)*24&gt;MOD($I130,1)*24,1,0))),0)</f>
        <v>0</v>
      </c>
      <c r="V130" s="66" t="b">
        <f>IF(AND($M130,$P130&gt;0),IF(ISNA(VLOOKUP(C130,Oz_Stations,1,FALSE)),0,(ROUND($I130-$H130,0)+1-IF(MOD($H130,1)*24&gt;MOD(Lunch_Stop,1)*24,1,0)-IF(MOD(Lunch_Start,1)*24&gt;MOD($I130,1)*24,1,0))))</f>
        <v>0</v>
      </c>
      <c r="W130" s="66">
        <f>IF(AND($M130,$Q130&gt;0),IF(ISNA(VLOOKUP(C130,Oz_Stations,1,FALSE)),0,(ROUND($I130-$H130,0)+1-IF(MOD($H130,1)*24&gt;MOD(Dinner_Stop,1)*24,1,0)-IF(MOD(Dinner_Start,1)*24&gt;MOD($I130,1)*24,1,0))),0)</f>
        <v>0</v>
      </c>
      <c r="X130" s="63">
        <f t="shared" si="35"/>
        <v>0</v>
      </c>
      <c r="Y130" s="63">
        <f t="shared" si="36"/>
        <v>0</v>
      </c>
      <c r="Z130" s="185">
        <f t="shared" si="37"/>
        <v>0</v>
      </c>
      <c r="AA130" s="191">
        <f t="shared" si="38"/>
        <v>0</v>
      </c>
      <c r="AB130" s="227">
        <f t="shared" si="32"/>
        <v>0</v>
      </c>
    </row>
    <row r="131" spans="1:28" ht="15" customHeight="1">
      <c r="A131" s="170">
        <f t="shared" si="33"/>
        <v>41582</v>
      </c>
      <c r="B131" s="168"/>
      <c r="C131" s="169"/>
      <c r="D131" s="167"/>
      <c r="E131" s="13">
        <f t="shared" si="30"/>
        <v>41582</v>
      </c>
      <c r="F131" s="12"/>
      <c r="G131" s="17"/>
      <c r="H131" s="16" t="str">
        <f t="shared" si="24"/>
        <v/>
      </c>
      <c r="I131" s="11" t="str">
        <f t="shared" si="25"/>
        <v/>
      </c>
      <c r="J131" s="10"/>
      <c r="K131" s="162"/>
      <c r="L131" s="67">
        <f t="shared" si="26"/>
        <v>0</v>
      </c>
      <c r="M131" s="9" t="str">
        <f t="shared" si="31"/>
        <v/>
      </c>
      <c r="N131" s="61">
        <f t="shared" si="34"/>
        <v>0</v>
      </c>
      <c r="O131" s="62">
        <f t="shared" si="41"/>
        <v>0</v>
      </c>
      <c r="P131" s="63">
        <f t="shared" si="41"/>
        <v>0</v>
      </c>
      <c r="Q131" s="63">
        <f t="shared" si="41"/>
        <v>0</v>
      </c>
      <c r="R131" s="182" t="str">
        <f t="shared" si="27"/>
        <v/>
      </c>
      <c r="S131" s="63">
        <f t="shared" si="28"/>
        <v>0</v>
      </c>
      <c r="T131" s="64">
        <f t="shared" si="29"/>
        <v>0</v>
      </c>
      <c r="U131" s="65">
        <f>IF(AND($M131,$O131&gt;0),IF(ISNA(VLOOKUP(C131,Oz_Stations,1,FALSE)),0,(ROUND($I131-$H131,0)+1-IF(MOD($H131,1)*24&gt;MOD(Brekky_Stop,1)*24,1,0)-IF(MOD(Brekky_Start,1)*24&gt;MOD($I131,1)*24,1,0))),0)</f>
        <v>0</v>
      </c>
      <c r="V131" s="66" t="b">
        <f>IF(AND($M131,$P131&gt;0),IF(ISNA(VLOOKUP(C131,Oz_Stations,1,FALSE)),0,(ROUND($I131-$H131,0)+1-IF(MOD($H131,1)*24&gt;MOD(Lunch_Stop,1)*24,1,0)-IF(MOD(Lunch_Start,1)*24&gt;MOD($I131,1)*24,1,0))))</f>
        <v>0</v>
      </c>
      <c r="W131" s="66">
        <f>IF(AND($M131,$Q131&gt;0),IF(ISNA(VLOOKUP(C131,Oz_Stations,1,FALSE)),0,(ROUND($I131-$H131,0)+1-IF(MOD($H131,1)*24&gt;MOD(Dinner_Stop,1)*24,1,0)-IF(MOD(Dinner_Start,1)*24&gt;MOD($I131,1)*24,1,0))),0)</f>
        <v>0</v>
      </c>
      <c r="X131" s="63">
        <f t="shared" si="35"/>
        <v>0</v>
      </c>
      <c r="Y131" s="63">
        <f t="shared" si="36"/>
        <v>0</v>
      </c>
      <c r="Z131" s="185">
        <f t="shared" si="37"/>
        <v>0</v>
      </c>
      <c r="AA131" s="191">
        <f t="shared" si="38"/>
        <v>0</v>
      </c>
      <c r="AB131" s="227">
        <f t="shared" si="32"/>
        <v>0</v>
      </c>
    </row>
    <row r="132" spans="1:28" ht="15" customHeight="1">
      <c r="A132" s="170">
        <f t="shared" si="33"/>
        <v>41583</v>
      </c>
      <c r="B132" s="168"/>
      <c r="C132" s="169"/>
      <c r="D132" s="167"/>
      <c r="E132" s="13">
        <f t="shared" si="30"/>
        <v>41583</v>
      </c>
      <c r="F132" s="12"/>
      <c r="G132" s="17"/>
      <c r="H132" s="16" t="str">
        <f t="shared" si="24"/>
        <v/>
      </c>
      <c r="I132" s="11" t="str">
        <f t="shared" si="25"/>
        <v/>
      </c>
      <c r="J132" s="10"/>
      <c r="K132" s="162"/>
      <c r="L132" s="67">
        <f t="shared" si="26"/>
        <v>0</v>
      </c>
      <c r="M132" s="9" t="str">
        <f t="shared" si="31"/>
        <v/>
      </c>
      <c r="N132" s="61">
        <f t="shared" si="34"/>
        <v>0</v>
      </c>
      <c r="O132" s="62">
        <f t="shared" si="41"/>
        <v>0</v>
      </c>
      <c r="P132" s="63">
        <f t="shared" si="41"/>
        <v>0</v>
      </c>
      <c r="Q132" s="63">
        <f t="shared" si="41"/>
        <v>0</v>
      </c>
      <c r="R132" s="182" t="str">
        <f t="shared" si="27"/>
        <v/>
      </c>
      <c r="S132" s="63">
        <f t="shared" si="28"/>
        <v>0</v>
      </c>
      <c r="T132" s="64">
        <f t="shared" si="29"/>
        <v>0</v>
      </c>
      <c r="U132" s="65">
        <f>IF(AND($M132,$O132&gt;0),IF(ISNA(VLOOKUP(C132,Oz_Stations,1,FALSE)),0,(ROUND($I132-$H132,0)+1-IF(MOD($H132,1)*24&gt;MOD(Brekky_Stop,1)*24,1,0)-IF(MOD(Brekky_Start,1)*24&gt;MOD($I132,1)*24,1,0))),0)</f>
        <v>0</v>
      </c>
      <c r="V132" s="66" t="b">
        <f>IF(AND($M132,$P132&gt;0),IF(ISNA(VLOOKUP(C132,Oz_Stations,1,FALSE)),0,(ROUND($I132-$H132,0)+1-IF(MOD($H132,1)*24&gt;MOD(Lunch_Stop,1)*24,1,0)-IF(MOD(Lunch_Start,1)*24&gt;MOD($I132,1)*24,1,0))))</f>
        <v>0</v>
      </c>
      <c r="W132" s="66">
        <f>IF(AND($M132,$Q132&gt;0),IF(ISNA(VLOOKUP(C132,Oz_Stations,1,FALSE)),0,(ROUND($I132-$H132,0)+1-IF(MOD($H132,1)*24&gt;MOD(Dinner_Stop,1)*24,1,0)-IF(MOD(Dinner_Start,1)*24&gt;MOD($I132,1)*24,1,0))),0)</f>
        <v>0</v>
      </c>
      <c r="X132" s="63">
        <f t="shared" si="35"/>
        <v>0</v>
      </c>
      <c r="Y132" s="63">
        <f t="shared" si="36"/>
        <v>0</v>
      </c>
      <c r="Z132" s="185">
        <f t="shared" si="37"/>
        <v>0</v>
      </c>
      <c r="AA132" s="191">
        <f t="shared" si="38"/>
        <v>0</v>
      </c>
      <c r="AB132" s="227">
        <f t="shared" si="32"/>
        <v>0</v>
      </c>
    </row>
    <row r="133" spans="1:28" ht="15" customHeight="1">
      <c r="A133" s="170">
        <f t="shared" si="33"/>
        <v>41584</v>
      </c>
      <c r="B133" s="168"/>
      <c r="C133" s="169"/>
      <c r="D133" s="167"/>
      <c r="E133" s="13">
        <f t="shared" si="30"/>
        <v>41584</v>
      </c>
      <c r="F133" s="12"/>
      <c r="G133" s="17"/>
      <c r="H133" s="16" t="str">
        <f t="shared" ref="H133:H196" si="42">IF(AND(E133&gt;0,D133&lt;&gt;""),E133+D133,"")</f>
        <v/>
      </c>
      <c r="I133" s="11" t="str">
        <f t="shared" ref="I133:I196" si="43">IF(AND(G133&gt;0,F133&lt;&gt;""),G133+F133,"")</f>
        <v/>
      </c>
      <c r="J133" s="10"/>
      <c r="K133" s="162"/>
      <c r="L133" s="67">
        <f t="shared" ref="L133:L196" si="44">IF(AND($J133&gt;0,K133&gt;0),"Error",IF(K133&gt;0,K133,IF(AND($C133&lt;&gt;"",$J133&gt;0),$J133/VLOOKUP($A133,V_Exch_Rates,HLOOKUP($C133,StationsCurrency,3,FALSE),FALSE),0)))</f>
        <v>0</v>
      </c>
      <c r="M133" s="9" t="str">
        <f t="shared" si="31"/>
        <v/>
      </c>
      <c r="N133" s="61">
        <f t="shared" si="34"/>
        <v>0</v>
      </c>
      <c r="O133" s="62">
        <f t="shared" si="41"/>
        <v>0</v>
      </c>
      <c r="P133" s="63">
        <f t="shared" si="41"/>
        <v>0</v>
      </c>
      <c r="Q133" s="63">
        <f t="shared" si="41"/>
        <v>0</v>
      </c>
      <c r="R133" s="182" t="str">
        <f t="shared" ref="R133:R154" si="45">IF(ISNA(VLOOKUP($C133,OS_TD_Stations,1,FALSE)),"",VLOOKUP($C133,OS_TD_Stations,2,FALSE))</f>
        <v/>
      </c>
      <c r="S133" s="63">
        <f t="shared" ref="S133:S196" si="46">IF($R133="",0,VLOOKUP($R133,OS_StnAllow,6,FALSE))</f>
        <v>0</v>
      </c>
      <c r="T133" s="64">
        <f t="shared" ref="T133:T196" si="47">IF(ISNA(VLOOKUP($C133,OZ_TD_Stations,1,FALSE)),IF($R133&lt;&gt;"",VLOOKUP($R133,OS_StnAllow,7,FALSE),0),VLOOKUP($C133,OZ_StnAllow,T$4,FALSE))</f>
        <v>0</v>
      </c>
      <c r="U133" s="65">
        <f>IF(AND($M133,$O133&gt;0),IF(ISNA(VLOOKUP(C133,Oz_Stations,1,FALSE)),0,(ROUND($I133-$H133,0)+1-IF(MOD($H133,1)*24&gt;MOD(Brekky_Stop,1)*24,1,0)-IF(MOD(Brekky_Start,1)*24&gt;MOD($I133,1)*24,1,0))),0)</f>
        <v>0</v>
      </c>
      <c r="V133" s="66" t="b">
        <f>IF(AND($M133,$P133&gt;0),IF(ISNA(VLOOKUP(C133,Oz_Stations,1,FALSE)),0,(ROUND($I133-$H133,0)+1-IF(MOD($H133,1)*24&gt;MOD(Lunch_Stop,1)*24,1,0)-IF(MOD(Lunch_Start,1)*24&gt;MOD($I133,1)*24,1,0))))</f>
        <v>0</v>
      </c>
      <c r="W133" s="66">
        <f>IF(AND($M133,$Q133&gt;0),IF(ISNA(VLOOKUP(C133,Oz_Stations,1,FALSE)),0,(ROUND($I133-$H133,0)+1-IF(MOD($H133,1)*24&gt;MOD(Dinner_Stop,1)*24,1,0)-IF(MOD(Dinner_Start,1)*24&gt;MOD($I133,1)*24,1,0))),0)</f>
        <v>0</v>
      </c>
      <c r="X133" s="63">
        <f t="shared" si="35"/>
        <v>0</v>
      </c>
      <c r="Y133" s="63">
        <f t="shared" si="36"/>
        <v>0</v>
      </c>
      <c r="Z133" s="185">
        <f t="shared" si="37"/>
        <v>0</v>
      </c>
      <c r="AA133" s="191">
        <f t="shared" si="38"/>
        <v>0</v>
      </c>
      <c r="AB133" s="227">
        <f t="shared" si="32"/>
        <v>0</v>
      </c>
    </row>
    <row r="134" spans="1:28" ht="15" customHeight="1">
      <c r="A134" s="170">
        <f t="shared" si="33"/>
        <v>41585</v>
      </c>
      <c r="B134" s="168"/>
      <c r="C134" s="169"/>
      <c r="D134" s="167"/>
      <c r="E134" s="13">
        <f t="shared" ref="E134:E197" si="48">A134</f>
        <v>41585</v>
      </c>
      <c r="F134" s="12"/>
      <c r="G134" s="17"/>
      <c r="H134" s="16" t="str">
        <f t="shared" si="42"/>
        <v/>
      </c>
      <c r="I134" s="11" t="str">
        <f t="shared" si="43"/>
        <v/>
      </c>
      <c r="J134" s="10"/>
      <c r="K134" s="162"/>
      <c r="L134" s="67">
        <f t="shared" si="44"/>
        <v>0</v>
      </c>
      <c r="M134" s="9" t="str">
        <f t="shared" ref="M134:M197" si="49">IF(OR(B134="",C134="",H134="",I134="",I134&lt;=H134),"","Ok")</f>
        <v/>
      </c>
      <c r="N134" s="61">
        <f t="shared" si="34"/>
        <v>0</v>
      </c>
      <c r="O134" s="62">
        <f t="shared" si="41"/>
        <v>0</v>
      </c>
      <c r="P134" s="63">
        <f t="shared" si="41"/>
        <v>0</v>
      </c>
      <c r="Q134" s="63">
        <f t="shared" si="41"/>
        <v>0</v>
      </c>
      <c r="R134" s="182" t="str">
        <f t="shared" si="45"/>
        <v/>
      </c>
      <c r="S134" s="63">
        <f t="shared" si="46"/>
        <v>0</v>
      </c>
      <c r="T134" s="64">
        <f t="shared" si="47"/>
        <v>0</v>
      </c>
      <c r="U134" s="65">
        <f>IF(AND($M134,$O134&gt;0),IF(ISNA(VLOOKUP(C134,Oz_Stations,1,FALSE)),0,(ROUND($I134-$H134,0)+1-IF(MOD($H134,1)*24&gt;MOD(Brekky_Stop,1)*24,1,0)-IF(MOD(Brekky_Start,1)*24&gt;MOD($I134,1)*24,1,0))),0)</f>
        <v>0</v>
      </c>
      <c r="V134" s="66" t="b">
        <f>IF(AND($M134,$P134&gt;0),IF(ISNA(VLOOKUP(C134,Oz_Stations,1,FALSE)),0,(ROUND($I134-$H134,0)+1-IF(MOD($H134,1)*24&gt;MOD(Lunch_Stop,1)*24,1,0)-IF(MOD(Lunch_Start,1)*24&gt;MOD($I134,1)*24,1,0))))</f>
        <v>0</v>
      </c>
      <c r="W134" s="66">
        <f>IF(AND($M134,$Q134&gt;0),IF(ISNA(VLOOKUP(C134,Oz_Stations,1,FALSE)),0,(ROUND($I134-$H134,0)+1-IF(MOD($H134,1)*24&gt;MOD(Dinner_Stop,1)*24,1,0)-IF(MOD(Dinner_Start,1)*24&gt;MOD($I134,1)*24,1,0))),0)</f>
        <v>0</v>
      </c>
      <c r="X134" s="63">
        <f t="shared" si="35"/>
        <v>0</v>
      </c>
      <c r="Y134" s="63">
        <f t="shared" si="36"/>
        <v>0</v>
      </c>
      <c r="Z134" s="185">
        <f t="shared" si="37"/>
        <v>0</v>
      </c>
      <c r="AA134" s="191">
        <f t="shared" si="38"/>
        <v>0</v>
      </c>
      <c r="AB134" s="227">
        <f t="shared" ref="AB134:AB197" si="50">Z134-L134</f>
        <v>0</v>
      </c>
    </row>
    <row r="135" spans="1:28" ht="15" customHeight="1">
      <c r="A135" s="170">
        <f t="shared" ref="A135:A198" si="51">A134+1</f>
        <v>41586</v>
      </c>
      <c r="B135" s="168"/>
      <c r="C135" s="169"/>
      <c r="D135" s="167"/>
      <c r="E135" s="13">
        <f t="shared" si="48"/>
        <v>41586</v>
      </c>
      <c r="F135" s="12"/>
      <c r="G135" s="17"/>
      <c r="H135" s="16" t="str">
        <f t="shared" si="42"/>
        <v/>
      </c>
      <c r="I135" s="11" t="str">
        <f t="shared" si="43"/>
        <v/>
      </c>
      <c r="J135" s="10"/>
      <c r="K135" s="162"/>
      <c r="L135" s="67">
        <f t="shared" si="44"/>
        <v>0</v>
      </c>
      <c r="M135" s="9" t="str">
        <f t="shared" si="49"/>
        <v/>
      </c>
      <c r="N135" s="61">
        <f t="shared" ref="N135:N198" si="52">IF(M135="Ok",INT(I135)-INT(H135)+1,0)</f>
        <v>0</v>
      </c>
      <c r="O135" s="62">
        <f t="shared" si="41"/>
        <v>0</v>
      </c>
      <c r="P135" s="63">
        <f t="shared" si="41"/>
        <v>0</v>
      </c>
      <c r="Q135" s="63">
        <f t="shared" si="41"/>
        <v>0</v>
      </c>
      <c r="R135" s="182" t="str">
        <f t="shared" si="45"/>
        <v/>
      </c>
      <c r="S135" s="63">
        <f t="shared" si="46"/>
        <v>0</v>
      </c>
      <c r="T135" s="64">
        <f t="shared" si="47"/>
        <v>0</v>
      </c>
      <c r="U135" s="65">
        <f>IF(AND($M135,$O135&gt;0),IF(ISNA(VLOOKUP(C135,Oz_Stations,1,FALSE)),0,(ROUND($I135-$H135,0)+1-IF(MOD($H135,1)*24&gt;MOD(Brekky_Stop,1)*24,1,0)-IF(MOD(Brekky_Start,1)*24&gt;MOD($I135,1)*24,1,0))),0)</f>
        <v>0</v>
      </c>
      <c r="V135" s="66" t="b">
        <f>IF(AND($M135,$P135&gt;0),IF(ISNA(VLOOKUP(C135,Oz_Stations,1,FALSE)),0,(ROUND($I135-$H135,0)+1-IF(MOD($H135,1)*24&gt;MOD(Lunch_Stop,1)*24,1,0)-IF(MOD(Lunch_Start,1)*24&gt;MOD($I135,1)*24,1,0))))</f>
        <v>0</v>
      </c>
      <c r="W135" s="66">
        <f>IF(AND($M135,$Q135&gt;0),IF(ISNA(VLOOKUP(C135,Oz_Stations,1,FALSE)),0,(ROUND($I135-$H135,0)+1-IF(MOD($H135,1)*24&gt;MOD(Dinner_Stop,1)*24,1,0)-IF(MOD(Dinner_Start,1)*24&gt;MOD($I135,1)*24,1,0))),0)</f>
        <v>0</v>
      </c>
      <c r="X135" s="63">
        <f t="shared" ref="X135:X198" si="53">IF($M135="Ok",O135*U135+P135*V135+Q135*W135+S135*N135,0)</f>
        <v>0</v>
      </c>
      <c r="Y135" s="63">
        <f t="shared" ref="Y135:Y198" si="54">IF($M135="Ok",N135*T135,0)</f>
        <v>0</v>
      </c>
      <c r="Z135" s="185">
        <f t="shared" ref="Z135:Z198" si="55">IF($M135="Ok",X135+Y135,0)</f>
        <v>0</v>
      </c>
      <c r="AA135" s="191">
        <f t="shared" ref="AA135:AA198" si="56">Z135+IF(ISNUMBER(AA134),AA134,0)</f>
        <v>0</v>
      </c>
      <c r="AB135" s="227">
        <f t="shared" si="50"/>
        <v>0</v>
      </c>
    </row>
    <row r="136" spans="1:28" ht="15" customHeight="1">
      <c r="A136" s="170">
        <f t="shared" si="51"/>
        <v>41587</v>
      </c>
      <c r="B136" s="168"/>
      <c r="C136" s="169"/>
      <c r="D136" s="167"/>
      <c r="E136" s="13">
        <f t="shared" si="48"/>
        <v>41587</v>
      </c>
      <c r="F136" s="12"/>
      <c r="G136" s="17"/>
      <c r="H136" s="16" t="str">
        <f t="shared" si="42"/>
        <v/>
      </c>
      <c r="I136" s="11" t="str">
        <f t="shared" si="43"/>
        <v/>
      </c>
      <c r="J136" s="10"/>
      <c r="K136" s="162"/>
      <c r="L136" s="67">
        <f t="shared" si="44"/>
        <v>0</v>
      </c>
      <c r="M136" s="9" t="str">
        <f t="shared" si="49"/>
        <v/>
      </c>
      <c r="N136" s="61">
        <f t="shared" si="52"/>
        <v>0</v>
      </c>
      <c r="O136" s="62">
        <f t="shared" si="41"/>
        <v>0</v>
      </c>
      <c r="P136" s="63">
        <f t="shared" si="41"/>
        <v>0</v>
      </c>
      <c r="Q136" s="63">
        <f t="shared" si="41"/>
        <v>0</v>
      </c>
      <c r="R136" s="182" t="str">
        <f t="shared" si="45"/>
        <v/>
      </c>
      <c r="S136" s="63">
        <f t="shared" si="46"/>
        <v>0</v>
      </c>
      <c r="T136" s="64">
        <f t="shared" si="47"/>
        <v>0</v>
      </c>
      <c r="U136" s="65">
        <f>IF(AND($M136,$O136&gt;0),IF(ISNA(VLOOKUP(C136,Oz_Stations,1,FALSE)),0,(ROUND($I136-$H136,0)+1-IF(MOD($H136,1)*24&gt;MOD(Brekky_Stop,1)*24,1,0)-IF(MOD(Brekky_Start,1)*24&gt;MOD($I136,1)*24,1,0))),0)</f>
        <v>0</v>
      </c>
      <c r="V136" s="66" t="b">
        <f>IF(AND($M136,$P136&gt;0),IF(ISNA(VLOOKUP(C136,Oz_Stations,1,FALSE)),0,(ROUND($I136-$H136,0)+1-IF(MOD($H136,1)*24&gt;MOD(Lunch_Stop,1)*24,1,0)-IF(MOD(Lunch_Start,1)*24&gt;MOD($I136,1)*24,1,0))))</f>
        <v>0</v>
      </c>
      <c r="W136" s="66">
        <f>IF(AND($M136,$Q136&gt;0),IF(ISNA(VLOOKUP(C136,Oz_Stations,1,FALSE)),0,(ROUND($I136-$H136,0)+1-IF(MOD($H136,1)*24&gt;MOD(Dinner_Stop,1)*24,1,0)-IF(MOD(Dinner_Start,1)*24&gt;MOD($I136,1)*24,1,0))),0)</f>
        <v>0</v>
      </c>
      <c r="X136" s="63">
        <f t="shared" si="53"/>
        <v>0</v>
      </c>
      <c r="Y136" s="63">
        <f t="shared" si="54"/>
        <v>0</v>
      </c>
      <c r="Z136" s="185">
        <f t="shared" si="55"/>
        <v>0</v>
      </c>
      <c r="AA136" s="191">
        <f t="shared" si="56"/>
        <v>0</v>
      </c>
      <c r="AB136" s="227">
        <f t="shared" si="50"/>
        <v>0</v>
      </c>
    </row>
    <row r="137" spans="1:28" ht="15" customHeight="1">
      <c r="A137" s="170">
        <f t="shared" si="51"/>
        <v>41588</v>
      </c>
      <c r="B137" s="168"/>
      <c r="C137" s="169"/>
      <c r="D137" s="167"/>
      <c r="E137" s="13">
        <f t="shared" si="48"/>
        <v>41588</v>
      </c>
      <c r="F137" s="12"/>
      <c r="G137" s="17"/>
      <c r="H137" s="16" t="str">
        <f t="shared" si="42"/>
        <v/>
      </c>
      <c r="I137" s="11" t="str">
        <f t="shared" si="43"/>
        <v/>
      </c>
      <c r="J137" s="10"/>
      <c r="K137" s="162"/>
      <c r="L137" s="67">
        <f t="shared" si="44"/>
        <v>0</v>
      </c>
      <c r="M137" s="9" t="str">
        <f t="shared" si="49"/>
        <v/>
      </c>
      <c r="N137" s="61">
        <f t="shared" si="52"/>
        <v>0</v>
      </c>
      <c r="O137" s="62">
        <f t="shared" si="41"/>
        <v>0</v>
      </c>
      <c r="P137" s="63">
        <f t="shared" si="41"/>
        <v>0</v>
      </c>
      <c r="Q137" s="63">
        <f t="shared" si="41"/>
        <v>0</v>
      </c>
      <c r="R137" s="182" t="str">
        <f t="shared" si="45"/>
        <v/>
      </c>
      <c r="S137" s="63">
        <f t="shared" si="46"/>
        <v>0</v>
      </c>
      <c r="T137" s="64">
        <f t="shared" si="47"/>
        <v>0</v>
      </c>
      <c r="U137" s="65">
        <f>IF(AND($M137,$O137&gt;0),IF(ISNA(VLOOKUP(C137,Oz_Stations,1,FALSE)),0,(ROUND($I137-$H137,0)+1-IF(MOD($H137,1)*24&gt;MOD(Brekky_Stop,1)*24,1,0)-IF(MOD(Brekky_Start,1)*24&gt;MOD($I137,1)*24,1,0))),0)</f>
        <v>0</v>
      </c>
      <c r="V137" s="66" t="b">
        <f>IF(AND($M137,$P137&gt;0),IF(ISNA(VLOOKUP(C137,Oz_Stations,1,FALSE)),0,(ROUND($I137-$H137,0)+1-IF(MOD($H137,1)*24&gt;MOD(Lunch_Stop,1)*24,1,0)-IF(MOD(Lunch_Start,1)*24&gt;MOD($I137,1)*24,1,0))))</f>
        <v>0</v>
      </c>
      <c r="W137" s="66">
        <f>IF(AND($M137,$Q137&gt;0),IF(ISNA(VLOOKUP(C137,Oz_Stations,1,FALSE)),0,(ROUND($I137-$H137,0)+1-IF(MOD($H137,1)*24&gt;MOD(Dinner_Stop,1)*24,1,0)-IF(MOD(Dinner_Start,1)*24&gt;MOD($I137,1)*24,1,0))),0)</f>
        <v>0</v>
      </c>
      <c r="X137" s="63">
        <f t="shared" si="53"/>
        <v>0</v>
      </c>
      <c r="Y137" s="63">
        <f t="shared" si="54"/>
        <v>0</v>
      </c>
      <c r="Z137" s="185">
        <f t="shared" si="55"/>
        <v>0</v>
      </c>
      <c r="AA137" s="191">
        <f t="shared" si="56"/>
        <v>0</v>
      </c>
      <c r="AB137" s="227">
        <f t="shared" si="50"/>
        <v>0</v>
      </c>
    </row>
    <row r="138" spans="1:28" ht="15" customHeight="1">
      <c r="A138" s="170">
        <f t="shared" si="51"/>
        <v>41589</v>
      </c>
      <c r="B138" s="168"/>
      <c r="C138" s="169"/>
      <c r="D138" s="167"/>
      <c r="E138" s="13">
        <f t="shared" si="48"/>
        <v>41589</v>
      </c>
      <c r="F138" s="12"/>
      <c r="G138" s="17"/>
      <c r="H138" s="16" t="str">
        <f t="shared" si="42"/>
        <v/>
      </c>
      <c r="I138" s="11" t="str">
        <f t="shared" si="43"/>
        <v/>
      </c>
      <c r="J138" s="10"/>
      <c r="K138" s="162"/>
      <c r="L138" s="67">
        <f t="shared" si="44"/>
        <v>0</v>
      </c>
      <c r="M138" s="9" t="str">
        <f t="shared" si="49"/>
        <v/>
      </c>
      <c r="N138" s="61">
        <f t="shared" si="52"/>
        <v>0</v>
      </c>
      <c r="O138" s="62">
        <f t="shared" si="41"/>
        <v>0</v>
      </c>
      <c r="P138" s="63">
        <f t="shared" si="41"/>
        <v>0</v>
      </c>
      <c r="Q138" s="63">
        <f t="shared" si="41"/>
        <v>0</v>
      </c>
      <c r="R138" s="182" t="str">
        <f t="shared" si="45"/>
        <v/>
      </c>
      <c r="S138" s="63">
        <f t="shared" si="46"/>
        <v>0</v>
      </c>
      <c r="T138" s="64">
        <f t="shared" si="47"/>
        <v>0</v>
      </c>
      <c r="U138" s="65">
        <f>IF(AND($M138,$O138&gt;0),IF(ISNA(VLOOKUP(C138,Oz_Stations,1,FALSE)),0,(ROUND($I138-$H138,0)+1-IF(MOD($H138,1)*24&gt;MOD(Brekky_Stop,1)*24,1,0)-IF(MOD(Brekky_Start,1)*24&gt;MOD($I138,1)*24,1,0))),0)</f>
        <v>0</v>
      </c>
      <c r="V138" s="66" t="b">
        <f>IF(AND($M138,$P138&gt;0),IF(ISNA(VLOOKUP(C138,Oz_Stations,1,FALSE)),0,(ROUND($I138-$H138,0)+1-IF(MOD($H138,1)*24&gt;MOD(Lunch_Stop,1)*24,1,0)-IF(MOD(Lunch_Start,1)*24&gt;MOD($I138,1)*24,1,0))))</f>
        <v>0</v>
      </c>
      <c r="W138" s="66">
        <f>IF(AND($M138,$Q138&gt;0),IF(ISNA(VLOOKUP(C138,Oz_Stations,1,FALSE)),0,(ROUND($I138-$H138,0)+1-IF(MOD($H138,1)*24&gt;MOD(Dinner_Stop,1)*24,1,0)-IF(MOD(Dinner_Start,1)*24&gt;MOD($I138,1)*24,1,0))),0)</f>
        <v>0</v>
      </c>
      <c r="X138" s="63">
        <f t="shared" si="53"/>
        <v>0</v>
      </c>
      <c r="Y138" s="63">
        <f t="shared" si="54"/>
        <v>0</v>
      </c>
      <c r="Z138" s="185">
        <f t="shared" si="55"/>
        <v>0</v>
      </c>
      <c r="AA138" s="191">
        <f t="shared" si="56"/>
        <v>0</v>
      </c>
      <c r="AB138" s="227">
        <f t="shared" si="50"/>
        <v>0</v>
      </c>
    </row>
    <row r="139" spans="1:28" ht="15" customHeight="1">
      <c r="A139" s="170">
        <f t="shared" si="51"/>
        <v>41590</v>
      </c>
      <c r="B139" s="168"/>
      <c r="C139" s="169"/>
      <c r="D139" s="167"/>
      <c r="E139" s="13">
        <f t="shared" si="48"/>
        <v>41590</v>
      </c>
      <c r="F139" s="12"/>
      <c r="G139" s="17"/>
      <c r="H139" s="16" t="str">
        <f t="shared" si="42"/>
        <v/>
      </c>
      <c r="I139" s="11" t="str">
        <f t="shared" si="43"/>
        <v/>
      </c>
      <c r="J139" s="10"/>
      <c r="K139" s="162"/>
      <c r="L139" s="67">
        <f t="shared" si="44"/>
        <v>0</v>
      </c>
      <c r="M139" s="9" t="str">
        <f t="shared" si="49"/>
        <v/>
      </c>
      <c r="N139" s="61">
        <f t="shared" si="52"/>
        <v>0</v>
      </c>
      <c r="O139" s="62">
        <f t="shared" si="41"/>
        <v>0</v>
      </c>
      <c r="P139" s="63">
        <f t="shared" si="41"/>
        <v>0</v>
      </c>
      <c r="Q139" s="63">
        <f t="shared" si="41"/>
        <v>0</v>
      </c>
      <c r="R139" s="182" t="str">
        <f t="shared" si="45"/>
        <v/>
      </c>
      <c r="S139" s="63">
        <f t="shared" si="46"/>
        <v>0</v>
      </c>
      <c r="T139" s="64">
        <f t="shared" si="47"/>
        <v>0</v>
      </c>
      <c r="U139" s="65">
        <f>IF(AND($M139,$O139&gt;0),IF(ISNA(VLOOKUP(C139,Oz_Stations,1,FALSE)),0,(ROUND($I139-$H139,0)+1-IF(MOD($H139,1)*24&gt;MOD(Brekky_Stop,1)*24,1,0)-IF(MOD(Brekky_Start,1)*24&gt;MOD($I139,1)*24,1,0))),0)</f>
        <v>0</v>
      </c>
      <c r="V139" s="66" t="b">
        <f>IF(AND($M139,$P139&gt;0),IF(ISNA(VLOOKUP(C139,Oz_Stations,1,FALSE)),0,(ROUND($I139-$H139,0)+1-IF(MOD($H139,1)*24&gt;MOD(Lunch_Stop,1)*24,1,0)-IF(MOD(Lunch_Start,1)*24&gt;MOD($I139,1)*24,1,0))))</f>
        <v>0</v>
      </c>
      <c r="W139" s="66">
        <f>IF(AND($M139,$Q139&gt;0),IF(ISNA(VLOOKUP(C139,Oz_Stations,1,FALSE)),0,(ROUND($I139-$H139,0)+1-IF(MOD($H139,1)*24&gt;MOD(Dinner_Stop,1)*24,1,0)-IF(MOD(Dinner_Start,1)*24&gt;MOD($I139,1)*24,1,0))),0)</f>
        <v>0</v>
      </c>
      <c r="X139" s="63">
        <f t="shared" si="53"/>
        <v>0</v>
      </c>
      <c r="Y139" s="63">
        <f t="shared" si="54"/>
        <v>0</v>
      </c>
      <c r="Z139" s="185">
        <f t="shared" si="55"/>
        <v>0</v>
      </c>
      <c r="AA139" s="191">
        <f t="shared" si="56"/>
        <v>0</v>
      </c>
      <c r="AB139" s="227">
        <f t="shared" si="50"/>
        <v>0</v>
      </c>
    </row>
    <row r="140" spans="1:28" ht="15" customHeight="1">
      <c r="A140" s="170">
        <f t="shared" si="51"/>
        <v>41591</v>
      </c>
      <c r="B140" s="168"/>
      <c r="C140" s="169"/>
      <c r="D140" s="167"/>
      <c r="E140" s="13">
        <f t="shared" si="48"/>
        <v>41591</v>
      </c>
      <c r="F140" s="12"/>
      <c r="G140" s="17"/>
      <c r="H140" s="16" t="str">
        <f t="shared" si="42"/>
        <v/>
      </c>
      <c r="I140" s="11" t="str">
        <f t="shared" si="43"/>
        <v/>
      </c>
      <c r="J140" s="10"/>
      <c r="K140" s="162"/>
      <c r="L140" s="67">
        <f t="shared" si="44"/>
        <v>0</v>
      </c>
      <c r="M140" s="9" t="str">
        <f t="shared" si="49"/>
        <v/>
      </c>
      <c r="N140" s="61">
        <f t="shared" si="52"/>
        <v>0</v>
      </c>
      <c r="O140" s="62">
        <f t="shared" si="41"/>
        <v>0</v>
      </c>
      <c r="P140" s="63">
        <f t="shared" si="41"/>
        <v>0</v>
      </c>
      <c r="Q140" s="63">
        <f t="shared" si="41"/>
        <v>0</v>
      </c>
      <c r="R140" s="182" t="str">
        <f t="shared" si="45"/>
        <v/>
      </c>
      <c r="S140" s="63">
        <f t="shared" si="46"/>
        <v>0</v>
      </c>
      <c r="T140" s="64">
        <f t="shared" si="47"/>
        <v>0</v>
      </c>
      <c r="U140" s="65">
        <f>IF(AND($M140,$O140&gt;0),IF(ISNA(VLOOKUP(C140,Oz_Stations,1,FALSE)),0,(ROUND($I140-$H140,0)+1-IF(MOD($H140,1)*24&gt;MOD(Brekky_Stop,1)*24,1,0)-IF(MOD(Brekky_Start,1)*24&gt;MOD($I140,1)*24,1,0))),0)</f>
        <v>0</v>
      </c>
      <c r="V140" s="66" t="b">
        <f>IF(AND($M140,$P140&gt;0),IF(ISNA(VLOOKUP(C140,Oz_Stations,1,FALSE)),0,(ROUND($I140-$H140,0)+1-IF(MOD($H140,1)*24&gt;MOD(Lunch_Stop,1)*24,1,0)-IF(MOD(Lunch_Start,1)*24&gt;MOD($I140,1)*24,1,0))))</f>
        <v>0</v>
      </c>
      <c r="W140" s="66">
        <f>IF(AND($M140,$Q140&gt;0),IF(ISNA(VLOOKUP(C140,Oz_Stations,1,FALSE)),0,(ROUND($I140-$H140,0)+1-IF(MOD($H140,1)*24&gt;MOD(Dinner_Stop,1)*24,1,0)-IF(MOD(Dinner_Start,1)*24&gt;MOD($I140,1)*24,1,0))),0)</f>
        <v>0</v>
      </c>
      <c r="X140" s="63">
        <f t="shared" si="53"/>
        <v>0</v>
      </c>
      <c r="Y140" s="63">
        <f t="shared" si="54"/>
        <v>0</v>
      </c>
      <c r="Z140" s="185">
        <f t="shared" si="55"/>
        <v>0</v>
      </c>
      <c r="AA140" s="191">
        <f t="shared" si="56"/>
        <v>0</v>
      </c>
      <c r="AB140" s="227">
        <f t="shared" si="50"/>
        <v>0</v>
      </c>
    </row>
    <row r="141" spans="1:28" ht="15" customHeight="1">
      <c r="A141" s="170">
        <f t="shared" si="51"/>
        <v>41592</v>
      </c>
      <c r="B141" s="168"/>
      <c r="C141" s="169"/>
      <c r="D141" s="167"/>
      <c r="E141" s="13">
        <f t="shared" si="48"/>
        <v>41592</v>
      </c>
      <c r="F141" s="12"/>
      <c r="G141" s="17"/>
      <c r="H141" s="16" t="str">
        <f t="shared" si="42"/>
        <v/>
      </c>
      <c r="I141" s="11" t="str">
        <f t="shared" si="43"/>
        <v/>
      </c>
      <c r="J141" s="10"/>
      <c r="K141" s="162"/>
      <c r="L141" s="67">
        <f t="shared" si="44"/>
        <v>0</v>
      </c>
      <c r="M141" s="9" t="str">
        <f t="shared" si="49"/>
        <v/>
      </c>
      <c r="N141" s="61">
        <f t="shared" si="52"/>
        <v>0</v>
      </c>
      <c r="O141" s="62">
        <f t="shared" si="41"/>
        <v>0</v>
      </c>
      <c r="P141" s="63">
        <f t="shared" si="41"/>
        <v>0</v>
      </c>
      <c r="Q141" s="63">
        <f t="shared" si="41"/>
        <v>0</v>
      </c>
      <c r="R141" s="182" t="str">
        <f t="shared" si="45"/>
        <v/>
      </c>
      <c r="S141" s="63">
        <f t="shared" si="46"/>
        <v>0</v>
      </c>
      <c r="T141" s="64">
        <f t="shared" si="47"/>
        <v>0</v>
      </c>
      <c r="U141" s="65">
        <f>IF(AND($M141,$O141&gt;0),IF(ISNA(VLOOKUP(C141,Oz_Stations,1,FALSE)),0,(ROUND($I141-$H141,0)+1-IF(MOD($H141,1)*24&gt;MOD(Brekky_Stop,1)*24,1,0)-IF(MOD(Brekky_Start,1)*24&gt;MOD($I141,1)*24,1,0))),0)</f>
        <v>0</v>
      </c>
      <c r="V141" s="66" t="b">
        <f>IF(AND($M141,$P141&gt;0),IF(ISNA(VLOOKUP(C141,Oz_Stations,1,FALSE)),0,(ROUND($I141-$H141,0)+1-IF(MOD($H141,1)*24&gt;MOD(Lunch_Stop,1)*24,1,0)-IF(MOD(Lunch_Start,1)*24&gt;MOD($I141,1)*24,1,0))))</f>
        <v>0</v>
      </c>
      <c r="W141" s="66">
        <f>IF(AND($M141,$Q141&gt;0),IF(ISNA(VLOOKUP(C141,Oz_Stations,1,FALSE)),0,(ROUND($I141-$H141,0)+1-IF(MOD($H141,1)*24&gt;MOD(Dinner_Stop,1)*24,1,0)-IF(MOD(Dinner_Start,1)*24&gt;MOD($I141,1)*24,1,0))),0)</f>
        <v>0</v>
      </c>
      <c r="X141" s="63">
        <f t="shared" si="53"/>
        <v>0</v>
      </c>
      <c r="Y141" s="63">
        <f t="shared" si="54"/>
        <v>0</v>
      </c>
      <c r="Z141" s="185">
        <f t="shared" si="55"/>
        <v>0</v>
      </c>
      <c r="AA141" s="191">
        <f t="shared" si="56"/>
        <v>0</v>
      </c>
      <c r="AB141" s="227">
        <f t="shared" si="50"/>
        <v>0</v>
      </c>
    </row>
    <row r="142" spans="1:28" ht="15" customHeight="1">
      <c r="A142" s="170">
        <f t="shared" si="51"/>
        <v>41593</v>
      </c>
      <c r="B142" s="168"/>
      <c r="C142" s="169"/>
      <c r="D142" s="167"/>
      <c r="E142" s="13">
        <f t="shared" si="48"/>
        <v>41593</v>
      </c>
      <c r="F142" s="12"/>
      <c r="G142" s="17"/>
      <c r="H142" s="16" t="str">
        <f t="shared" si="42"/>
        <v/>
      </c>
      <c r="I142" s="11" t="str">
        <f t="shared" si="43"/>
        <v/>
      </c>
      <c r="J142" s="10"/>
      <c r="K142" s="162"/>
      <c r="L142" s="67">
        <f t="shared" si="44"/>
        <v>0</v>
      </c>
      <c r="M142" s="9" t="str">
        <f t="shared" si="49"/>
        <v/>
      </c>
      <c r="N142" s="61">
        <f t="shared" si="52"/>
        <v>0</v>
      </c>
      <c r="O142" s="62">
        <f t="shared" si="41"/>
        <v>0</v>
      </c>
      <c r="P142" s="63">
        <f t="shared" si="41"/>
        <v>0</v>
      </c>
      <c r="Q142" s="63">
        <f t="shared" si="41"/>
        <v>0</v>
      </c>
      <c r="R142" s="182" t="str">
        <f t="shared" si="45"/>
        <v/>
      </c>
      <c r="S142" s="63">
        <f t="shared" si="46"/>
        <v>0</v>
      </c>
      <c r="T142" s="64">
        <f t="shared" si="47"/>
        <v>0</v>
      </c>
      <c r="U142" s="65">
        <f>IF(AND($M142,$O142&gt;0),IF(ISNA(VLOOKUP(C142,Oz_Stations,1,FALSE)),0,(ROUND($I142-$H142,0)+1-IF(MOD($H142,1)*24&gt;MOD(Brekky_Stop,1)*24,1,0)-IF(MOD(Brekky_Start,1)*24&gt;MOD($I142,1)*24,1,0))),0)</f>
        <v>0</v>
      </c>
      <c r="V142" s="66" t="b">
        <f>IF(AND($M142,$P142&gt;0),IF(ISNA(VLOOKUP(C142,Oz_Stations,1,FALSE)),0,(ROUND($I142-$H142,0)+1-IF(MOD($H142,1)*24&gt;MOD(Lunch_Stop,1)*24,1,0)-IF(MOD(Lunch_Start,1)*24&gt;MOD($I142,1)*24,1,0))))</f>
        <v>0</v>
      </c>
      <c r="W142" s="66">
        <f>IF(AND($M142,$Q142&gt;0),IF(ISNA(VLOOKUP(C142,Oz_Stations,1,FALSE)),0,(ROUND($I142-$H142,0)+1-IF(MOD($H142,1)*24&gt;MOD(Dinner_Stop,1)*24,1,0)-IF(MOD(Dinner_Start,1)*24&gt;MOD($I142,1)*24,1,0))),0)</f>
        <v>0</v>
      </c>
      <c r="X142" s="63">
        <f t="shared" si="53"/>
        <v>0</v>
      </c>
      <c r="Y142" s="63">
        <f t="shared" si="54"/>
        <v>0</v>
      </c>
      <c r="Z142" s="185">
        <f t="shared" si="55"/>
        <v>0</v>
      </c>
      <c r="AA142" s="191">
        <f t="shared" si="56"/>
        <v>0</v>
      </c>
      <c r="AB142" s="227">
        <f t="shared" si="50"/>
        <v>0</v>
      </c>
    </row>
    <row r="143" spans="1:28" ht="15" customHeight="1">
      <c r="A143" s="170">
        <f t="shared" si="51"/>
        <v>41594</v>
      </c>
      <c r="B143" s="168"/>
      <c r="C143" s="169"/>
      <c r="D143" s="167"/>
      <c r="E143" s="13">
        <f t="shared" si="48"/>
        <v>41594</v>
      </c>
      <c r="F143" s="12"/>
      <c r="G143" s="17"/>
      <c r="H143" s="16" t="str">
        <f t="shared" si="42"/>
        <v/>
      </c>
      <c r="I143" s="11" t="str">
        <f t="shared" si="43"/>
        <v/>
      </c>
      <c r="J143" s="10"/>
      <c r="K143" s="162"/>
      <c r="L143" s="67">
        <f t="shared" si="44"/>
        <v>0</v>
      </c>
      <c r="M143" s="9" t="str">
        <f t="shared" si="49"/>
        <v/>
      </c>
      <c r="N143" s="61">
        <f t="shared" si="52"/>
        <v>0</v>
      </c>
      <c r="O143" s="62">
        <f t="shared" si="41"/>
        <v>0</v>
      </c>
      <c r="P143" s="63">
        <f t="shared" si="41"/>
        <v>0</v>
      </c>
      <c r="Q143" s="63">
        <f t="shared" si="41"/>
        <v>0</v>
      </c>
      <c r="R143" s="182" t="str">
        <f t="shared" si="45"/>
        <v/>
      </c>
      <c r="S143" s="63">
        <f t="shared" si="46"/>
        <v>0</v>
      </c>
      <c r="T143" s="64">
        <f t="shared" si="47"/>
        <v>0</v>
      </c>
      <c r="U143" s="65">
        <f>IF(AND($M143,$O143&gt;0),IF(ISNA(VLOOKUP(C143,Oz_Stations,1,FALSE)),0,(ROUND($I143-$H143,0)+1-IF(MOD($H143,1)*24&gt;MOD(Brekky_Stop,1)*24,1,0)-IF(MOD(Brekky_Start,1)*24&gt;MOD($I143,1)*24,1,0))),0)</f>
        <v>0</v>
      </c>
      <c r="V143" s="66" t="b">
        <f>IF(AND($M143,$P143&gt;0),IF(ISNA(VLOOKUP(C143,Oz_Stations,1,FALSE)),0,(ROUND($I143-$H143,0)+1-IF(MOD($H143,1)*24&gt;MOD(Lunch_Stop,1)*24,1,0)-IF(MOD(Lunch_Start,1)*24&gt;MOD($I143,1)*24,1,0))))</f>
        <v>0</v>
      </c>
      <c r="W143" s="66">
        <f>IF(AND($M143,$Q143&gt;0),IF(ISNA(VLOOKUP(C143,Oz_Stations,1,FALSE)),0,(ROUND($I143-$H143,0)+1-IF(MOD($H143,1)*24&gt;MOD(Dinner_Stop,1)*24,1,0)-IF(MOD(Dinner_Start,1)*24&gt;MOD($I143,1)*24,1,0))),0)</f>
        <v>0</v>
      </c>
      <c r="X143" s="63">
        <f t="shared" si="53"/>
        <v>0</v>
      </c>
      <c r="Y143" s="63">
        <f t="shared" si="54"/>
        <v>0</v>
      </c>
      <c r="Z143" s="185">
        <f t="shared" si="55"/>
        <v>0</v>
      </c>
      <c r="AA143" s="191">
        <f t="shared" si="56"/>
        <v>0</v>
      </c>
      <c r="AB143" s="227">
        <f t="shared" si="50"/>
        <v>0</v>
      </c>
    </row>
    <row r="144" spans="1:28" ht="15" customHeight="1">
      <c r="A144" s="170">
        <f t="shared" si="51"/>
        <v>41595</v>
      </c>
      <c r="B144" s="168"/>
      <c r="C144" s="169"/>
      <c r="D144" s="167"/>
      <c r="E144" s="13">
        <f t="shared" si="48"/>
        <v>41595</v>
      </c>
      <c r="F144" s="12"/>
      <c r="G144" s="17"/>
      <c r="H144" s="16" t="str">
        <f t="shared" si="42"/>
        <v/>
      </c>
      <c r="I144" s="11" t="str">
        <f t="shared" si="43"/>
        <v/>
      </c>
      <c r="J144" s="10"/>
      <c r="K144" s="162"/>
      <c r="L144" s="67">
        <f t="shared" si="44"/>
        <v>0</v>
      </c>
      <c r="M144" s="9" t="str">
        <f t="shared" si="49"/>
        <v/>
      </c>
      <c r="N144" s="61">
        <f t="shared" si="52"/>
        <v>0</v>
      </c>
      <c r="O144" s="62">
        <f t="shared" si="41"/>
        <v>0</v>
      </c>
      <c r="P144" s="63">
        <f t="shared" si="41"/>
        <v>0</v>
      </c>
      <c r="Q144" s="63">
        <f t="shared" si="41"/>
        <v>0</v>
      </c>
      <c r="R144" s="182" t="str">
        <f t="shared" si="45"/>
        <v/>
      </c>
      <c r="S144" s="63">
        <f t="shared" si="46"/>
        <v>0</v>
      </c>
      <c r="T144" s="64">
        <f t="shared" si="47"/>
        <v>0</v>
      </c>
      <c r="U144" s="65">
        <f>IF(AND($M144,$O144&gt;0),IF(ISNA(VLOOKUP(C144,Oz_Stations,1,FALSE)),0,(ROUND($I144-$H144,0)+1-IF(MOD($H144,1)*24&gt;MOD(Brekky_Stop,1)*24,1,0)-IF(MOD(Brekky_Start,1)*24&gt;MOD($I144,1)*24,1,0))),0)</f>
        <v>0</v>
      </c>
      <c r="V144" s="66" t="b">
        <f>IF(AND($M144,$P144&gt;0),IF(ISNA(VLOOKUP(C144,Oz_Stations,1,FALSE)),0,(ROUND($I144-$H144,0)+1-IF(MOD($H144,1)*24&gt;MOD(Lunch_Stop,1)*24,1,0)-IF(MOD(Lunch_Start,1)*24&gt;MOD($I144,1)*24,1,0))))</f>
        <v>0</v>
      </c>
      <c r="W144" s="66">
        <f>IF(AND($M144,$Q144&gt;0),IF(ISNA(VLOOKUP(C144,Oz_Stations,1,FALSE)),0,(ROUND($I144-$H144,0)+1-IF(MOD($H144,1)*24&gt;MOD(Dinner_Stop,1)*24,1,0)-IF(MOD(Dinner_Start,1)*24&gt;MOD($I144,1)*24,1,0))),0)</f>
        <v>0</v>
      </c>
      <c r="X144" s="63">
        <f t="shared" si="53"/>
        <v>0</v>
      </c>
      <c r="Y144" s="63">
        <f t="shared" si="54"/>
        <v>0</v>
      </c>
      <c r="Z144" s="185">
        <f t="shared" si="55"/>
        <v>0</v>
      </c>
      <c r="AA144" s="191">
        <f t="shared" si="56"/>
        <v>0</v>
      </c>
      <c r="AB144" s="227">
        <f t="shared" si="50"/>
        <v>0</v>
      </c>
    </row>
    <row r="145" spans="1:28" ht="15" customHeight="1">
      <c r="A145" s="170">
        <f t="shared" si="51"/>
        <v>41596</v>
      </c>
      <c r="B145" s="168"/>
      <c r="C145" s="169"/>
      <c r="D145" s="167"/>
      <c r="E145" s="13">
        <f t="shared" si="48"/>
        <v>41596</v>
      </c>
      <c r="F145" s="12"/>
      <c r="G145" s="17"/>
      <c r="H145" s="16" t="str">
        <f t="shared" si="42"/>
        <v/>
      </c>
      <c r="I145" s="11" t="str">
        <f t="shared" si="43"/>
        <v/>
      </c>
      <c r="J145" s="10"/>
      <c r="K145" s="162"/>
      <c r="L145" s="67">
        <f t="shared" si="44"/>
        <v>0</v>
      </c>
      <c r="M145" s="9" t="str">
        <f t="shared" si="49"/>
        <v/>
      </c>
      <c r="N145" s="61">
        <f t="shared" si="52"/>
        <v>0</v>
      </c>
      <c r="O145" s="62">
        <f t="shared" ref="O145:Q164" si="57">IF(ISNA(VLOOKUP($C145,OZ_TD_Stations,1,FALSE)),0,VLOOKUP($C145,OZ_StnAllow,O$4,FALSE))</f>
        <v>0</v>
      </c>
      <c r="P145" s="63">
        <f t="shared" si="57"/>
        <v>0</v>
      </c>
      <c r="Q145" s="63">
        <f t="shared" si="57"/>
        <v>0</v>
      </c>
      <c r="R145" s="182" t="str">
        <f t="shared" si="45"/>
        <v/>
      </c>
      <c r="S145" s="63">
        <f t="shared" si="46"/>
        <v>0</v>
      </c>
      <c r="T145" s="64">
        <f t="shared" si="47"/>
        <v>0</v>
      </c>
      <c r="U145" s="65">
        <f>IF(AND($M145,$O145&gt;0),IF(ISNA(VLOOKUP(C145,Oz_Stations,1,FALSE)),0,(ROUND($I145-$H145,0)+1-IF(MOD($H145,1)*24&gt;MOD(Brekky_Stop,1)*24,1,0)-IF(MOD(Brekky_Start,1)*24&gt;MOD($I145,1)*24,1,0))),0)</f>
        <v>0</v>
      </c>
      <c r="V145" s="66" t="b">
        <f>IF(AND($M145,$P145&gt;0),IF(ISNA(VLOOKUP(C145,Oz_Stations,1,FALSE)),0,(ROUND($I145-$H145,0)+1-IF(MOD($H145,1)*24&gt;MOD(Lunch_Stop,1)*24,1,0)-IF(MOD(Lunch_Start,1)*24&gt;MOD($I145,1)*24,1,0))))</f>
        <v>0</v>
      </c>
      <c r="W145" s="66">
        <f>IF(AND($M145,$Q145&gt;0),IF(ISNA(VLOOKUP(C145,Oz_Stations,1,FALSE)),0,(ROUND($I145-$H145,0)+1-IF(MOD($H145,1)*24&gt;MOD(Dinner_Stop,1)*24,1,0)-IF(MOD(Dinner_Start,1)*24&gt;MOD($I145,1)*24,1,0))),0)</f>
        <v>0</v>
      </c>
      <c r="X145" s="63">
        <f t="shared" si="53"/>
        <v>0</v>
      </c>
      <c r="Y145" s="63">
        <f t="shared" si="54"/>
        <v>0</v>
      </c>
      <c r="Z145" s="185">
        <f t="shared" si="55"/>
        <v>0</v>
      </c>
      <c r="AA145" s="191">
        <f t="shared" si="56"/>
        <v>0</v>
      </c>
      <c r="AB145" s="227">
        <f t="shared" si="50"/>
        <v>0</v>
      </c>
    </row>
    <row r="146" spans="1:28" ht="15" customHeight="1">
      <c r="A146" s="170">
        <f t="shared" si="51"/>
        <v>41597</v>
      </c>
      <c r="B146" s="168"/>
      <c r="C146" s="169"/>
      <c r="D146" s="167"/>
      <c r="E146" s="13">
        <f t="shared" si="48"/>
        <v>41597</v>
      </c>
      <c r="F146" s="12"/>
      <c r="G146" s="17"/>
      <c r="H146" s="16" t="str">
        <f t="shared" si="42"/>
        <v/>
      </c>
      <c r="I146" s="11" t="str">
        <f t="shared" si="43"/>
        <v/>
      </c>
      <c r="J146" s="10"/>
      <c r="K146" s="162"/>
      <c r="L146" s="67">
        <f t="shared" si="44"/>
        <v>0</v>
      </c>
      <c r="M146" s="9" t="str">
        <f t="shared" si="49"/>
        <v/>
      </c>
      <c r="N146" s="61">
        <f t="shared" si="52"/>
        <v>0</v>
      </c>
      <c r="O146" s="62">
        <f t="shared" si="57"/>
        <v>0</v>
      </c>
      <c r="P146" s="63">
        <f t="shared" si="57"/>
        <v>0</v>
      </c>
      <c r="Q146" s="63">
        <f t="shared" si="57"/>
        <v>0</v>
      </c>
      <c r="R146" s="182" t="str">
        <f t="shared" si="45"/>
        <v/>
      </c>
      <c r="S146" s="63">
        <f t="shared" si="46"/>
        <v>0</v>
      </c>
      <c r="T146" s="64">
        <f t="shared" si="47"/>
        <v>0</v>
      </c>
      <c r="U146" s="65">
        <f>IF(AND($M146,$O146&gt;0),IF(ISNA(VLOOKUP(C146,Oz_Stations,1,FALSE)),0,(ROUND($I146-$H146,0)+1-IF(MOD($H146,1)*24&gt;MOD(Brekky_Stop,1)*24,1,0)-IF(MOD(Brekky_Start,1)*24&gt;MOD($I146,1)*24,1,0))),0)</f>
        <v>0</v>
      </c>
      <c r="V146" s="66" t="b">
        <f>IF(AND($M146,$P146&gt;0),IF(ISNA(VLOOKUP(C146,Oz_Stations,1,FALSE)),0,(ROUND($I146-$H146,0)+1-IF(MOD($H146,1)*24&gt;MOD(Lunch_Stop,1)*24,1,0)-IF(MOD(Lunch_Start,1)*24&gt;MOD($I146,1)*24,1,0))))</f>
        <v>0</v>
      </c>
      <c r="W146" s="66">
        <f>IF(AND($M146,$Q146&gt;0),IF(ISNA(VLOOKUP(C146,Oz_Stations,1,FALSE)),0,(ROUND($I146-$H146,0)+1-IF(MOD($H146,1)*24&gt;MOD(Dinner_Stop,1)*24,1,0)-IF(MOD(Dinner_Start,1)*24&gt;MOD($I146,1)*24,1,0))),0)</f>
        <v>0</v>
      </c>
      <c r="X146" s="63">
        <f t="shared" si="53"/>
        <v>0</v>
      </c>
      <c r="Y146" s="63">
        <f t="shared" si="54"/>
        <v>0</v>
      </c>
      <c r="Z146" s="185">
        <f t="shared" si="55"/>
        <v>0</v>
      </c>
      <c r="AA146" s="191">
        <f t="shared" si="56"/>
        <v>0</v>
      </c>
      <c r="AB146" s="227">
        <f t="shared" si="50"/>
        <v>0</v>
      </c>
    </row>
    <row r="147" spans="1:28" ht="15" customHeight="1">
      <c r="A147" s="170">
        <f t="shared" si="51"/>
        <v>41598</v>
      </c>
      <c r="B147" s="168"/>
      <c r="C147" s="169"/>
      <c r="D147" s="167"/>
      <c r="E147" s="13">
        <f t="shared" si="48"/>
        <v>41598</v>
      </c>
      <c r="F147" s="12"/>
      <c r="G147" s="17"/>
      <c r="H147" s="16" t="str">
        <f t="shared" si="42"/>
        <v/>
      </c>
      <c r="I147" s="11" t="str">
        <f t="shared" si="43"/>
        <v/>
      </c>
      <c r="J147" s="10"/>
      <c r="K147" s="162"/>
      <c r="L147" s="67">
        <f t="shared" si="44"/>
        <v>0</v>
      </c>
      <c r="M147" s="9" t="str">
        <f t="shared" si="49"/>
        <v/>
      </c>
      <c r="N147" s="61">
        <f t="shared" si="52"/>
        <v>0</v>
      </c>
      <c r="O147" s="62">
        <f t="shared" si="57"/>
        <v>0</v>
      </c>
      <c r="P147" s="63">
        <f t="shared" si="57"/>
        <v>0</v>
      </c>
      <c r="Q147" s="63">
        <f t="shared" si="57"/>
        <v>0</v>
      </c>
      <c r="R147" s="182" t="str">
        <f t="shared" si="45"/>
        <v/>
      </c>
      <c r="S147" s="63">
        <f t="shared" si="46"/>
        <v>0</v>
      </c>
      <c r="T147" s="64">
        <f t="shared" si="47"/>
        <v>0</v>
      </c>
      <c r="U147" s="65">
        <f>IF(AND($M147,$O147&gt;0),IF(ISNA(VLOOKUP(C147,Oz_Stations,1,FALSE)),0,(ROUND($I147-$H147,0)+1-IF(MOD($H147,1)*24&gt;MOD(Brekky_Stop,1)*24,1,0)-IF(MOD(Brekky_Start,1)*24&gt;MOD($I147,1)*24,1,0))),0)</f>
        <v>0</v>
      </c>
      <c r="V147" s="66" t="b">
        <f>IF(AND($M147,$P147&gt;0),IF(ISNA(VLOOKUP(C147,Oz_Stations,1,FALSE)),0,(ROUND($I147-$H147,0)+1-IF(MOD($H147,1)*24&gt;MOD(Lunch_Stop,1)*24,1,0)-IF(MOD(Lunch_Start,1)*24&gt;MOD($I147,1)*24,1,0))))</f>
        <v>0</v>
      </c>
      <c r="W147" s="66">
        <f>IF(AND($M147,$Q147&gt;0),IF(ISNA(VLOOKUP(C147,Oz_Stations,1,FALSE)),0,(ROUND($I147-$H147,0)+1-IF(MOD($H147,1)*24&gt;MOD(Dinner_Stop,1)*24,1,0)-IF(MOD(Dinner_Start,1)*24&gt;MOD($I147,1)*24,1,0))),0)</f>
        <v>0</v>
      </c>
      <c r="X147" s="63">
        <f t="shared" si="53"/>
        <v>0</v>
      </c>
      <c r="Y147" s="63">
        <f t="shared" si="54"/>
        <v>0</v>
      </c>
      <c r="Z147" s="185">
        <f t="shared" si="55"/>
        <v>0</v>
      </c>
      <c r="AA147" s="191">
        <f t="shared" si="56"/>
        <v>0</v>
      </c>
      <c r="AB147" s="227">
        <f t="shared" si="50"/>
        <v>0</v>
      </c>
    </row>
    <row r="148" spans="1:28" ht="15" customHeight="1">
      <c r="A148" s="170">
        <f t="shared" si="51"/>
        <v>41599</v>
      </c>
      <c r="B148" s="168"/>
      <c r="C148" s="169"/>
      <c r="D148" s="167"/>
      <c r="E148" s="13">
        <f t="shared" si="48"/>
        <v>41599</v>
      </c>
      <c r="F148" s="12"/>
      <c r="G148" s="17"/>
      <c r="H148" s="16" t="str">
        <f t="shared" si="42"/>
        <v/>
      </c>
      <c r="I148" s="11" t="str">
        <f t="shared" si="43"/>
        <v/>
      </c>
      <c r="J148" s="10"/>
      <c r="K148" s="162"/>
      <c r="L148" s="67">
        <f t="shared" si="44"/>
        <v>0</v>
      </c>
      <c r="M148" s="9" t="str">
        <f t="shared" si="49"/>
        <v/>
      </c>
      <c r="N148" s="61">
        <f t="shared" si="52"/>
        <v>0</v>
      </c>
      <c r="O148" s="62">
        <f t="shared" si="57"/>
        <v>0</v>
      </c>
      <c r="P148" s="63">
        <f t="shared" si="57"/>
        <v>0</v>
      </c>
      <c r="Q148" s="63">
        <f t="shared" si="57"/>
        <v>0</v>
      </c>
      <c r="R148" s="182" t="str">
        <f t="shared" si="45"/>
        <v/>
      </c>
      <c r="S148" s="63">
        <f t="shared" si="46"/>
        <v>0</v>
      </c>
      <c r="T148" s="64">
        <f t="shared" si="47"/>
        <v>0</v>
      </c>
      <c r="U148" s="65">
        <f>IF(AND($M148,$O148&gt;0),IF(ISNA(VLOOKUP(C148,Oz_Stations,1,FALSE)),0,(ROUND($I148-$H148,0)+1-IF(MOD($H148,1)*24&gt;MOD(Brekky_Stop,1)*24,1,0)-IF(MOD(Brekky_Start,1)*24&gt;MOD($I148,1)*24,1,0))),0)</f>
        <v>0</v>
      </c>
      <c r="V148" s="66" t="b">
        <f>IF(AND($M148,$P148&gt;0),IF(ISNA(VLOOKUP(C148,Oz_Stations,1,FALSE)),0,(ROUND($I148-$H148,0)+1-IF(MOD($H148,1)*24&gt;MOD(Lunch_Stop,1)*24,1,0)-IF(MOD(Lunch_Start,1)*24&gt;MOD($I148,1)*24,1,0))))</f>
        <v>0</v>
      </c>
      <c r="W148" s="66">
        <f>IF(AND($M148,$Q148&gt;0),IF(ISNA(VLOOKUP(C148,Oz_Stations,1,FALSE)),0,(ROUND($I148-$H148,0)+1-IF(MOD($H148,1)*24&gt;MOD(Dinner_Stop,1)*24,1,0)-IF(MOD(Dinner_Start,1)*24&gt;MOD($I148,1)*24,1,0))),0)</f>
        <v>0</v>
      </c>
      <c r="X148" s="63">
        <f t="shared" si="53"/>
        <v>0</v>
      </c>
      <c r="Y148" s="63">
        <f t="shared" si="54"/>
        <v>0</v>
      </c>
      <c r="Z148" s="185">
        <f t="shared" si="55"/>
        <v>0</v>
      </c>
      <c r="AA148" s="191">
        <f t="shared" si="56"/>
        <v>0</v>
      </c>
      <c r="AB148" s="227">
        <f t="shared" si="50"/>
        <v>0</v>
      </c>
    </row>
    <row r="149" spans="1:28" ht="15" customHeight="1">
      <c r="A149" s="170">
        <f t="shared" si="51"/>
        <v>41600</v>
      </c>
      <c r="B149" s="168"/>
      <c r="C149" s="169"/>
      <c r="D149" s="167"/>
      <c r="E149" s="13">
        <f t="shared" si="48"/>
        <v>41600</v>
      </c>
      <c r="F149" s="12"/>
      <c r="G149" s="17"/>
      <c r="H149" s="16" t="str">
        <f t="shared" si="42"/>
        <v/>
      </c>
      <c r="I149" s="11" t="str">
        <f t="shared" si="43"/>
        <v/>
      </c>
      <c r="J149" s="10"/>
      <c r="K149" s="162"/>
      <c r="L149" s="67">
        <f t="shared" si="44"/>
        <v>0</v>
      </c>
      <c r="M149" s="9" t="str">
        <f t="shared" si="49"/>
        <v/>
      </c>
      <c r="N149" s="61">
        <f t="shared" si="52"/>
        <v>0</v>
      </c>
      <c r="O149" s="62">
        <f t="shared" si="57"/>
        <v>0</v>
      </c>
      <c r="P149" s="63">
        <f t="shared" si="57"/>
        <v>0</v>
      </c>
      <c r="Q149" s="63">
        <f t="shared" si="57"/>
        <v>0</v>
      </c>
      <c r="R149" s="182" t="str">
        <f t="shared" si="45"/>
        <v/>
      </c>
      <c r="S149" s="63">
        <f t="shared" si="46"/>
        <v>0</v>
      </c>
      <c r="T149" s="64">
        <f t="shared" si="47"/>
        <v>0</v>
      </c>
      <c r="U149" s="65">
        <f>IF(AND($M149,$O149&gt;0),IF(ISNA(VLOOKUP(C149,Oz_Stations,1,FALSE)),0,(ROUND($I149-$H149,0)+1-IF(MOD($H149,1)*24&gt;MOD(Brekky_Stop,1)*24,1,0)-IF(MOD(Brekky_Start,1)*24&gt;MOD($I149,1)*24,1,0))),0)</f>
        <v>0</v>
      </c>
      <c r="V149" s="66" t="b">
        <f>IF(AND($M149,$P149&gt;0),IF(ISNA(VLOOKUP(C149,Oz_Stations,1,FALSE)),0,(ROUND($I149-$H149,0)+1-IF(MOD($H149,1)*24&gt;MOD(Lunch_Stop,1)*24,1,0)-IF(MOD(Lunch_Start,1)*24&gt;MOD($I149,1)*24,1,0))))</f>
        <v>0</v>
      </c>
      <c r="W149" s="66">
        <f>IF(AND($M149,$Q149&gt;0),IF(ISNA(VLOOKUP(C149,Oz_Stations,1,FALSE)),0,(ROUND($I149-$H149,0)+1-IF(MOD($H149,1)*24&gt;MOD(Dinner_Stop,1)*24,1,0)-IF(MOD(Dinner_Start,1)*24&gt;MOD($I149,1)*24,1,0))),0)</f>
        <v>0</v>
      </c>
      <c r="X149" s="63">
        <f t="shared" si="53"/>
        <v>0</v>
      </c>
      <c r="Y149" s="63">
        <f t="shared" si="54"/>
        <v>0</v>
      </c>
      <c r="Z149" s="185">
        <f t="shared" si="55"/>
        <v>0</v>
      </c>
      <c r="AA149" s="191">
        <f t="shared" si="56"/>
        <v>0</v>
      </c>
      <c r="AB149" s="227">
        <f t="shared" si="50"/>
        <v>0</v>
      </c>
    </row>
    <row r="150" spans="1:28" ht="15" customHeight="1">
      <c r="A150" s="170">
        <f t="shared" si="51"/>
        <v>41601</v>
      </c>
      <c r="B150" s="168"/>
      <c r="C150" s="169"/>
      <c r="D150" s="167"/>
      <c r="E150" s="13">
        <f t="shared" si="48"/>
        <v>41601</v>
      </c>
      <c r="F150" s="12"/>
      <c r="G150" s="17"/>
      <c r="H150" s="16" t="str">
        <f t="shared" si="42"/>
        <v/>
      </c>
      <c r="I150" s="11" t="str">
        <f t="shared" si="43"/>
        <v/>
      </c>
      <c r="J150" s="10"/>
      <c r="K150" s="162"/>
      <c r="L150" s="67">
        <f t="shared" si="44"/>
        <v>0</v>
      </c>
      <c r="M150" s="9" t="str">
        <f t="shared" si="49"/>
        <v/>
      </c>
      <c r="N150" s="61">
        <f t="shared" si="52"/>
        <v>0</v>
      </c>
      <c r="O150" s="62">
        <f t="shared" si="57"/>
        <v>0</v>
      </c>
      <c r="P150" s="63">
        <f t="shared" si="57"/>
        <v>0</v>
      </c>
      <c r="Q150" s="63">
        <f t="shared" si="57"/>
        <v>0</v>
      </c>
      <c r="R150" s="182" t="str">
        <f t="shared" si="45"/>
        <v/>
      </c>
      <c r="S150" s="63">
        <f t="shared" si="46"/>
        <v>0</v>
      </c>
      <c r="T150" s="64">
        <f t="shared" si="47"/>
        <v>0</v>
      </c>
      <c r="U150" s="65">
        <f>IF(AND($M150,$O150&gt;0),IF(ISNA(VLOOKUP(C150,Oz_Stations,1,FALSE)),0,(ROUND($I150-$H150,0)+1-IF(MOD($H150,1)*24&gt;MOD(Brekky_Stop,1)*24,1,0)-IF(MOD(Brekky_Start,1)*24&gt;MOD($I150,1)*24,1,0))),0)</f>
        <v>0</v>
      </c>
      <c r="V150" s="66" t="b">
        <f>IF(AND($M150,$P150&gt;0),IF(ISNA(VLOOKUP(C150,Oz_Stations,1,FALSE)),0,(ROUND($I150-$H150,0)+1-IF(MOD($H150,1)*24&gt;MOD(Lunch_Stop,1)*24,1,0)-IF(MOD(Lunch_Start,1)*24&gt;MOD($I150,1)*24,1,0))))</f>
        <v>0</v>
      </c>
      <c r="W150" s="66">
        <f>IF(AND($M150,$Q150&gt;0),IF(ISNA(VLOOKUP(C150,Oz_Stations,1,FALSE)),0,(ROUND($I150-$H150,0)+1-IF(MOD($H150,1)*24&gt;MOD(Dinner_Stop,1)*24,1,0)-IF(MOD(Dinner_Start,1)*24&gt;MOD($I150,1)*24,1,0))),0)</f>
        <v>0</v>
      </c>
      <c r="X150" s="63">
        <f t="shared" si="53"/>
        <v>0</v>
      </c>
      <c r="Y150" s="63">
        <f t="shared" si="54"/>
        <v>0</v>
      </c>
      <c r="Z150" s="185">
        <f t="shared" si="55"/>
        <v>0</v>
      </c>
      <c r="AA150" s="191">
        <f t="shared" si="56"/>
        <v>0</v>
      </c>
      <c r="AB150" s="227">
        <f t="shared" si="50"/>
        <v>0</v>
      </c>
    </row>
    <row r="151" spans="1:28" ht="15" customHeight="1">
      <c r="A151" s="170">
        <f t="shared" si="51"/>
        <v>41602</v>
      </c>
      <c r="B151" s="168"/>
      <c r="C151" s="169"/>
      <c r="D151" s="167"/>
      <c r="E151" s="13">
        <f t="shared" si="48"/>
        <v>41602</v>
      </c>
      <c r="F151" s="12"/>
      <c r="G151" s="17"/>
      <c r="H151" s="16" t="str">
        <f t="shared" si="42"/>
        <v/>
      </c>
      <c r="I151" s="11" t="str">
        <f t="shared" si="43"/>
        <v/>
      </c>
      <c r="J151" s="10"/>
      <c r="K151" s="162"/>
      <c r="L151" s="67">
        <f t="shared" si="44"/>
        <v>0</v>
      </c>
      <c r="M151" s="9" t="str">
        <f t="shared" si="49"/>
        <v/>
      </c>
      <c r="N151" s="61">
        <f t="shared" si="52"/>
        <v>0</v>
      </c>
      <c r="O151" s="62">
        <f t="shared" si="57"/>
        <v>0</v>
      </c>
      <c r="P151" s="63">
        <f t="shared" si="57"/>
        <v>0</v>
      </c>
      <c r="Q151" s="63">
        <f t="shared" si="57"/>
        <v>0</v>
      </c>
      <c r="R151" s="182" t="str">
        <f t="shared" si="45"/>
        <v/>
      </c>
      <c r="S151" s="63">
        <f t="shared" si="46"/>
        <v>0</v>
      </c>
      <c r="T151" s="64">
        <f t="shared" si="47"/>
        <v>0</v>
      </c>
      <c r="U151" s="65">
        <f>IF(AND($M151,$O151&gt;0),IF(ISNA(VLOOKUP(C151,Oz_Stations,1,FALSE)),0,(ROUND($I151-$H151,0)+1-IF(MOD($H151,1)*24&gt;MOD(Brekky_Stop,1)*24,1,0)-IF(MOD(Brekky_Start,1)*24&gt;MOD($I151,1)*24,1,0))),0)</f>
        <v>0</v>
      </c>
      <c r="V151" s="66" t="b">
        <f>IF(AND($M151,$P151&gt;0),IF(ISNA(VLOOKUP(C151,Oz_Stations,1,FALSE)),0,(ROUND($I151-$H151,0)+1-IF(MOD($H151,1)*24&gt;MOD(Lunch_Stop,1)*24,1,0)-IF(MOD(Lunch_Start,1)*24&gt;MOD($I151,1)*24,1,0))))</f>
        <v>0</v>
      </c>
      <c r="W151" s="66">
        <f>IF(AND($M151,$Q151&gt;0),IF(ISNA(VLOOKUP(C151,Oz_Stations,1,FALSE)),0,(ROUND($I151-$H151,0)+1-IF(MOD($H151,1)*24&gt;MOD(Dinner_Stop,1)*24,1,0)-IF(MOD(Dinner_Start,1)*24&gt;MOD($I151,1)*24,1,0))),0)</f>
        <v>0</v>
      </c>
      <c r="X151" s="63">
        <f t="shared" si="53"/>
        <v>0</v>
      </c>
      <c r="Y151" s="63">
        <f t="shared" si="54"/>
        <v>0</v>
      </c>
      <c r="Z151" s="185">
        <f t="shared" si="55"/>
        <v>0</v>
      </c>
      <c r="AA151" s="191">
        <f t="shared" si="56"/>
        <v>0</v>
      </c>
      <c r="AB151" s="227">
        <f t="shared" si="50"/>
        <v>0</v>
      </c>
    </row>
    <row r="152" spans="1:28" ht="15" customHeight="1">
      <c r="A152" s="170">
        <f t="shared" si="51"/>
        <v>41603</v>
      </c>
      <c r="B152" s="168"/>
      <c r="C152" s="169"/>
      <c r="D152" s="167"/>
      <c r="E152" s="13">
        <f t="shared" si="48"/>
        <v>41603</v>
      </c>
      <c r="F152" s="12"/>
      <c r="G152" s="17"/>
      <c r="H152" s="16" t="str">
        <f t="shared" si="42"/>
        <v/>
      </c>
      <c r="I152" s="11" t="str">
        <f t="shared" si="43"/>
        <v/>
      </c>
      <c r="J152" s="10"/>
      <c r="K152" s="162"/>
      <c r="L152" s="67">
        <f t="shared" si="44"/>
        <v>0</v>
      </c>
      <c r="M152" s="9" t="str">
        <f t="shared" si="49"/>
        <v/>
      </c>
      <c r="N152" s="61">
        <f t="shared" si="52"/>
        <v>0</v>
      </c>
      <c r="O152" s="62">
        <f t="shared" si="57"/>
        <v>0</v>
      </c>
      <c r="P152" s="63">
        <f t="shared" si="57"/>
        <v>0</v>
      </c>
      <c r="Q152" s="63">
        <f t="shared" si="57"/>
        <v>0</v>
      </c>
      <c r="R152" s="182" t="str">
        <f t="shared" si="45"/>
        <v/>
      </c>
      <c r="S152" s="63">
        <f t="shared" si="46"/>
        <v>0</v>
      </c>
      <c r="T152" s="64">
        <f t="shared" si="47"/>
        <v>0</v>
      </c>
      <c r="U152" s="65">
        <f>IF(AND($M152,$O152&gt;0),IF(ISNA(VLOOKUP(C152,Oz_Stations,1,FALSE)),0,(ROUND($I152-$H152,0)+1-IF(MOD($H152,1)*24&gt;MOD(Brekky_Stop,1)*24,1,0)-IF(MOD(Brekky_Start,1)*24&gt;MOD($I152,1)*24,1,0))),0)</f>
        <v>0</v>
      </c>
      <c r="V152" s="66" t="b">
        <f>IF(AND($M152,$P152&gt;0),IF(ISNA(VLOOKUP(C152,Oz_Stations,1,FALSE)),0,(ROUND($I152-$H152,0)+1-IF(MOD($H152,1)*24&gt;MOD(Lunch_Stop,1)*24,1,0)-IF(MOD(Lunch_Start,1)*24&gt;MOD($I152,1)*24,1,0))))</f>
        <v>0</v>
      </c>
      <c r="W152" s="66">
        <f>IF(AND($M152,$Q152&gt;0),IF(ISNA(VLOOKUP(C152,Oz_Stations,1,FALSE)),0,(ROUND($I152-$H152,0)+1-IF(MOD($H152,1)*24&gt;MOD(Dinner_Stop,1)*24,1,0)-IF(MOD(Dinner_Start,1)*24&gt;MOD($I152,1)*24,1,0))),0)</f>
        <v>0</v>
      </c>
      <c r="X152" s="63">
        <f t="shared" si="53"/>
        <v>0</v>
      </c>
      <c r="Y152" s="63">
        <f t="shared" si="54"/>
        <v>0</v>
      </c>
      <c r="Z152" s="185">
        <f t="shared" si="55"/>
        <v>0</v>
      </c>
      <c r="AA152" s="191">
        <f t="shared" si="56"/>
        <v>0</v>
      </c>
      <c r="AB152" s="227">
        <f t="shared" si="50"/>
        <v>0</v>
      </c>
    </row>
    <row r="153" spans="1:28" ht="15" customHeight="1">
      <c r="A153" s="170">
        <f t="shared" si="51"/>
        <v>41604</v>
      </c>
      <c r="B153" s="168"/>
      <c r="C153" s="169"/>
      <c r="D153" s="167"/>
      <c r="E153" s="13">
        <f t="shared" si="48"/>
        <v>41604</v>
      </c>
      <c r="F153" s="12"/>
      <c r="G153" s="17"/>
      <c r="H153" s="16" t="str">
        <f t="shared" si="42"/>
        <v/>
      </c>
      <c r="I153" s="11" t="str">
        <f t="shared" si="43"/>
        <v/>
      </c>
      <c r="J153" s="10"/>
      <c r="K153" s="162"/>
      <c r="L153" s="67">
        <f t="shared" si="44"/>
        <v>0</v>
      </c>
      <c r="M153" s="9" t="str">
        <f t="shared" si="49"/>
        <v/>
      </c>
      <c r="N153" s="61">
        <f t="shared" si="52"/>
        <v>0</v>
      </c>
      <c r="O153" s="62">
        <f t="shared" si="57"/>
        <v>0</v>
      </c>
      <c r="P153" s="63">
        <f t="shared" si="57"/>
        <v>0</v>
      </c>
      <c r="Q153" s="63">
        <f t="shared" si="57"/>
        <v>0</v>
      </c>
      <c r="R153" s="182" t="str">
        <f t="shared" si="45"/>
        <v/>
      </c>
      <c r="S153" s="63">
        <f t="shared" si="46"/>
        <v>0</v>
      </c>
      <c r="T153" s="64">
        <f t="shared" si="47"/>
        <v>0</v>
      </c>
      <c r="U153" s="65">
        <f>IF(AND($M153,$O153&gt;0),IF(ISNA(VLOOKUP(C153,Oz_Stations,1,FALSE)),0,(ROUND($I153-$H153,0)+1-IF(MOD($H153,1)*24&gt;MOD(Brekky_Stop,1)*24,1,0)-IF(MOD(Brekky_Start,1)*24&gt;MOD($I153,1)*24,1,0))),0)</f>
        <v>0</v>
      </c>
      <c r="V153" s="66" t="b">
        <f>IF(AND($M153,$P153&gt;0),IF(ISNA(VLOOKUP(C153,Oz_Stations,1,FALSE)),0,(ROUND($I153-$H153,0)+1-IF(MOD($H153,1)*24&gt;MOD(Lunch_Stop,1)*24,1,0)-IF(MOD(Lunch_Start,1)*24&gt;MOD($I153,1)*24,1,0))))</f>
        <v>0</v>
      </c>
      <c r="W153" s="66">
        <f>IF(AND($M153,$Q153&gt;0),IF(ISNA(VLOOKUP(C153,Oz_Stations,1,FALSE)),0,(ROUND($I153-$H153,0)+1-IF(MOD($H153,1)*24&gt;MOD(Dinner_Stop,1)*24,1,0)-IF(MOD(Dinner_Start,1)*24&gt;MOD($I153,1)*24,1,0))),0)</f>
        <v>0</v>
      </c>
      <c r="X153" s="63">
        <f t="shared" si="53"/>
        <v>0</v>
      </c>
      <c r="Y153" s="63">
        <f t="shared" si="54"/>
        <v>0</v>
      </c>
      <c r="Z153" s="185">
        <f t="shared" si="55"/>
        <v>0</v>
      </c>
      <c r="AA153" s="191">
        <f t="shared" si="56"/>
        <v>0</v>
      </c>
      <c r="AB153" s="227">
        <f t="shared" si="50"/>
        <v>0</v>
      </c>
    </row>
    <row r="154" spans="1:28" ht="15" customHeight="1">
      <c r="A154" s="170">
        <f t="shared" si="51"/>
        <v>41605</v>
      </c>
      <c r="B154" s="168"/>
      <c r="C154" s="169"/>
      <c r="D154" s="167"/>
      <c r="E154" s="13">
        <f t="shared" si="48"/>
        <v>41605</v>
      </c>
      <c r="F154" s="12"/>
      <c r="G154" s="17"/>
      <c r="H154" s="16" t="str">
        <f t="shared" si="42"/>
        <v/>
      </c>
      <c r="I154" s="11" t="str">
        <f t="shared" si="43"/>
        <v/>
      </c>
      <c r="J154" s="10"/>
      <c r="K154" s="162"/>
      <c r="L154" s="67">
        <f t="shared" si="44"/>
        <v>0</v>
      </c>
      <c r="M154" s="9" t="str">
        <f t="shared" si="49"/>
        <v/>
      </c>
      <c r="N154" s="61">
        <f t="shared" si="52"/>
        <v>0</v>
      </c>
      <c r="O154" s="62">
        <f t="shared" si="57"/>
        <v>0</v>
      </c>
      <c r="P154" s="63">
        <f t="shared" si="57"/>
        <v>0</v>
      </c>
      <c r="Q154" s="63">
        <f t="shared" si="57"/>
        <v>0</v>
      </c>
      <c r="R154" s="182" t="str">
        <f t="shared" si="45"/>
        <v/>
      </c>
      <c r="S154" s="63">
        <f t="shared" si="46"/>
        <v>0</v>
      </c>
      <c r="T154" s="64">
        <f t="shared" si="47"/>
        <v>0</v>
      </c>
      <c r="U154" s="65">
        <f>IF(AND($M154,$O154&gt;0),IF(ISNA(VLOOKUP(C154,Oz_Stations,1,FALSE)),0,(ROUND($I154-$H154,0)+1-IF(MOD($H154,1)*24&gt;MOD(Brekky_Stop,1)*24,1,0)-IF(MOD(Brekky_Start,1)*24&gt;MOD($I154,1)*24,1,0))),0)</f>
        <v>0</v>
      </c>
      <c r="V154" s="66" t="b">
        <f>IF(AND($M154,$P154&gt;0),IF(ISNA(VLOOKUP(C154,Oz_Stations,1,FALSE)),0,(ROUND($I154-$H154,0)+1-IF(MOD($H154,1)*24&gt;MOD(Lunch_Stop,1)*24,1,0)-IF(MOD(Lunch_Start,1)*24&gt;MOD($I154,1)*24,1,0))))</f>
        <v>0</v>
      </c>
      <c r="W154" s="66">
        <f>IF(AND($M154,$Q154&gt;0),IF(ISNA(VLOOKUP(C154,Oz_Stations,1,FALSE)),0,(ROUND($I154-$H154,0)+1-IF(MOD($H154,1)*24&gt;MOD(Dinner_Stop,1)*24,1,0)-IF(MOD(Dinner_Start,1)*24&gt;MOD($I154,1)*24,1,0))),0)</f>
        <v>0</v>
      </c>
      <c r="X154" s="63">
        <f t="shared" si="53"/>
        <v>0</v>
      </c>
      <c r="Y154" s="63">
        <f t="shared" si="54"/>
        <v>0</v>
      </c>
      <c r="Z154" s="185">
        <f t="shared" si="55"/>
        <v>0</v>
      </c>
      <c r="AA154" s="191">
        <f t="shared" si="56"/>
        <v>0</v>
      </c>
      <c r="AB154" s="227">
        <f t="shared" si="50"/>
        <v>0</v>
      </c>
    </row>
    <row r="155" spans="1:28" ht="15" customHeight="1">
      <c r="A155" s="170">
        <f t="shared" si="51"/>
        <v>41606</v>
      </c>
      <c r="B155" s="168"/>
      <c r="C155" s="169"/>
      <c r="D155" s="167"/>
      <c r="E155" s="13">
        <f t="shared" si="48"/>
        <v>41606</v>
      </c>
      <c r="F155" s="12"/>
      <c r="G155" s="17"/>
      <c r="H155" s="16" t="str">
        <f t="shared" si="42"/>
        <v/>
      </c>
      <c r="I155" s="11" t="str">
        <f t="shared" si="43"/>
        <v/>
      </c>
      <c r="J155" s="10"/>
      <c r="K155" s="162"/>
      <c r="L155" s="67">
        <f t="shared" si="44"/>
        <v>0</v>
      </c>
      <c r="M155" s="9" t="str">
        <f t="shared" si="49"/>
        <v/>
      </c>
      <c r="N155" s="61">
        <f t="shared" si="52"/>
        <v>0</v>
      </c>
      <c r="O155" s="62">
        <f t="shared" si="57"/>
        <v>0</v>
      </c>
      <c r="P155" s="63">
        <f t="shared" si="57"/>
        <v>0</v>
      </c>
      <c r="Q155" s="63">
        <f t="shared" si="57"/>
        <v>0</v>
      </c>
      <c r="R155" s="182" t="str">
        <f t="shared" ref="R155:R218" si="58">IF(ISNA(VLOOKUP($C155,OS_TD_Stations,1,FALSE)),"",VLOOKUP($C155,OS_TD_Stations,2,FALSE))</f>
        <v/>
      </c>
      <c r="S155" s="63">
        <f t="shared" si="46"/>
        <v>0</v>
      </c>
      <c r="T155" s="64">
        <f t="shared" si="47"/>
        <v>0</v>
      </c>
      <c r="U155" s="65">
        <f>IF(AND($M155,$O155&gt;0),IF(ISNA(VLOOKUP(C155,Oz_Stations,1,FALSE)),0,(ROUND($I155-$H155,0)+1-IF(MOD($H155,1)*24&gt;MOD(Brekky_Stop,1)*24,1,0)-IF(MOD(Brekky_Start,1)*24&gt;MOD($I155,1)*24,1,0))),0)</f>
        <v>0</v>
      </c>
      <c r="V155" s="66" t="b">
        <f>IF(AND($M155,$P155&gt;0),IF(ISNA(VLOOKUP(C155,Oz_Stations,1,FALSE)),0,(ROUND($I155-$H155,0)+1-IF(MOD($H155,1)*24&gt;MOD(Lunch_Stop,1)*24,1,0)-IF(MOD(Lunch_Start,1)*24&gt;MOD($I155,1)*24,1,0))))</f>
        <v>0</v>
      </c>
      <c r="W155" s="66">
        <f>IF(AND($M155,$Q155&gt;0),IF(ISNA(VLOOKUP(C155,Oz_Stations,1,FALSE)),0,(ROUND($I155-$H155,0)+1-IF(MOD($H155,1)*24&gt;MOD(Dinner_Stop,1)*24,1,0)-IF(MOD(Dinner_Start,1)*24&gt;MOD($I155,1)*24,1,0))),0)</f>
        <v>0</v>
      </c>
      <c r="X155" s="63">
        <f t="shared" si="53"/>
        <v>0</v>
      </c>
      <c r="Y155" s="63">
        <f t="shared" si="54"/>
        <v>0</v>
      </c>
      <c r="Z155" s="185">
        <f t="shared" si="55"/>
        <v>0</v>
      </c>
      <c r="AA155" s="191">
        <f t="shared" si="56"/>
        <v>0</v>
      </c>
      <c r="AB155" s="227">
        <f t="shared" si="50"/>
        <v>0</v>
      </c>
    </row>
    <row r="156" spans="1:28" ht="15" customHeight="1">
      <c r="A156" s="170">
        <f t="shared" si="51"/>
        <v>41607</v>
      </c>
      <c r="B156" s="168"/>
      <c r="C156" s="169"/>
      <c r="D156" s="167"/>
      <c r="E156" s="13">
        <f t="shared" si="48"/>
        <v>41607</v>
      </c>
      <c r="F156" s="12"/>
      <c r="G156" s="17"/>
      <c r="H156" s="16" t="str">
        <f t="shared" si="42"/>
        <v/>
      </c>
      <c r="I156" s="11" t="str">
        <f t="shared" si="43"/>
        <v/>
      </c>
      <c r="J156" s="10"/>
      <c r="K156" s="162"/>
      <c r="L156" s="67">
        <f t="shared" si="44"/>
        <v>0</v>
      </c>
      <c r="M156" s="9" t="str">
        <f t="shared" si="49"/>
        <v/>
      </c>
      <c r="N156" s="61">
        <f t="shared" si="52"/>
        <v>0</v>
      </c>
      <c r="O156" s="62">
        <f t="shared" si="57"/>
        <v>0</v>
      </c>
      <c r="P156" s="63">
        <f t="shared" si="57"/>
        <v>0</v>
      </c>
      <c r="Q156" s="63">
        <f t="shared" si="57"/>
        <v>0</v>
      </c>
      <c r="R156" s="182" t="str">
        <f t="shared" si="58"/>
        <v/>
      </c>
      <c r="S156" s="63">
        <f t="shared" si="46"/>
        <v>0</v>
      </c>
      <c r="T156" s="64">
        <f t="shared" si="47"/>
        <v>0</v>
      </c>
      <c r="U156" s="65">
        <f>IF(AND($M156,$O156&gt;0),IF(ISNA(VLOOKUP(C156,Oz_Stations,1,FALSE)),0,(ROUND($I156-$H156,0)+1-IF(MOD($H156,1)*24&gt;MOD(Brekky_Stop,1)*24,1,0)-IF(MOD(Brekky_Start,1)*24&gt;MOD($I156,1)*24,1,0))),0)</f>
        <v>0</v>
      </c>
      <c r="V156" s="66" t="b">
        <f>IF(AND($M156,$P156&gt;0),IF(ISNA(VLOOKUP(C156,Oz_Stations,1,FALSE)),0,(ROUND($I156-$H156,0)+1-IF(MOD($H156,1)*24&gt;MOD(Lunch_Stop,1)*24,1,0)-IF(MOD(Lunch_Start,1)*24&gt;MOD($I156,1)*24,1,0))))</f>
        <v>0</v>
      </c>
      <c r="W156" s="66">
        <f>IF(AND($M156,$Q156&gt;0),IF(ISNA(VLOOKUP(C156,Oz_Stations,1,FALSE)),0,(ROUND($I156-$H156,0)+1-IF(MOD($H156,1)*24&gt;MOD(Dinner_Stop,1)*24,1,0)-IF(MOD(Dinner_Start,1)*24&gt;MOD($I156,1)*24,1,0))),0)</f>
        <v>0</v>
      </c>
      <c r="X156" s="63">
        <f t="shared" si="53"/>
        <v>0</v>
      </c>
      <c r="Y156" s="63">
        <f t="shared" si="54"/>
        <v>0</v>
      </c>
      <c r="Z156" s="185">
        <f t="shared" si="55"/>
        <v>0</v>
      </c>
      <c r="AA156" s="191">
        <f t="shared" si="56"/>
        <v>0</v>
      </c>
      <c r="AB156" s="227">
        <f t="shared" si="50"/>
        <v>0</v>
      </c>
    </row>
    <row r="157" spans="1:28" ht="15" customHeight="1">
      <c r="A157" s="170">
        <f t="shared" si="51"/>
        <v>41608</v>
      </c>
      <c r="B157" s="168"/>
      <c r="C157" s="169"/>
      <c r="D157" s="167"/>
      <c r="E157" s="13">
        <f t="shared" si="48"/>
        <v>41608</v>
      </c>
      <c r="F157" s="12"/>
      <c r="G157" s="17"/>
      <c r="H157" s="16" t="str">
        <f t="shared" si="42"/>
        <v/>
      </c>
      <c r="I157" s="11" t="str">
        <f t="shared" si="43"/>
        <v/>
      </c>
      <c r="J157" s="10"/>
      <c r="K157" s="162"/>
      <c r="L157" s="67">
        <f t="shared" si="44"/>
        <v>0</v>
      </c>
      <c r="M157" s="9" t="str">
        <f t="shared" si="49"/>
        <v/>
      </c>
      <c r="N157" s="61">
        <f t="shared" si="52"/>
        <v>0</v>
      </c>
      <c r="O157" s="62">
        <f t="shared" si="57"/>
        <v>0</v>
      </c>
      <c r="P157" s="63">
        <f t="shared" si="57"/>
        <v>0</v>
      </c>
      <c r="Q157" s="63">
        <f t="shared" si="57"/>
        <v>0</v>
      </c>
      <c r="R157" s="182" t="str">
        <f t="shared" si="58"/>
        <v/>
      </c>
      <c r="S157" s="63">
        <f t="shared" si="46"/>
        <v>0</v>
      </c>
      <c r="T157" s="64">
        <f t="shared" si="47"/>
        <v>0</v>
      </c>
      <c r="U157" s="65">
        <f>IF(AND($M157,$O157&gt;0),IF(ISNA(VLOOKUP(C157,Oz_Stations,1,FALSE)),0,(ROUND($I157-$H157,0)+1-IF(MOD($H157,1)*24&gt;MOD(Brekky_Stop,1)*24,1,0)-IF(MOD(Brekky_Start,1)*24&gt;MOD($I157,1)*24,1,0))),0)</f>
        <v>0</v>
      </c>
      <c r="V157" s="66" t="b">
        <f>IF(AND($M157,$P157&gt;0),IF(ISNA(VLOOKUP(C157,Oz_Stations,1,FALSE)),0,(ROUND($I157-$H157,0)+1-IF(MOD($H157,1)*24&gt;MOD(Lunch_Stop,1)*24,1,0)-IF(MOD(Lunch_Start,1)*24&gt;MOD($I157,1)*24,1,0))))</f>
        <v>0</v>
      </c>
      <c r="W157" s="66">
        <f>IF(AND($M157,$Q157&gt;0),IF(ISNA(VLOOKUP(C157,Oz_Stations,1,FALSE)),0,(ROUND($I157-$H157,0)+1-IF(MOD($H157,1)*24&gt;MOD(Dinner_Stop,1)*24,1,0)-IF(MOD(Dinner_Start,1)*24&gt;MOD($I157,1)*24,1,0))),0)</f>
        <v>0</v>
      </c>
      <c r="X157" s="63">
        <f t="shared" si="53"/>
        <v>0</v>
      </c>
      <c r="Y157" s="63">
        <f t="shared" si="54"/>
        <v>0</v>
      </c>
      <c r="Z157" s="185">
        <f t="shared" si="55"/>
        <v>0</v>
      </c>
      <c r="AA157" s="191">
        <f t="shared" si="56"/>
        <v>0</v>
      </c>
      <c r="AB157" s="227">
        <f t="shared" si="50"/>
        <v>0</v>
      </c>
    </row>
    <row r="158" spans="1:28" ht="15" customHeight="1">
      <c r="A158" s="170">
        <f t="shared" si="51"/>
        <v>41609</v>
      </c>
      <c r="B158" s="168"/>
      <c r="C158" s="169"/>
      <c r="D158" s="167"/>
      <c r="E158" s="13">
        <f t="shared" si="48"/>
        <v>41609</v>
      </c>
      <c r="F158" s="12"/>
      <c r="G158" s="17"/>
      <c r="H158" s="16" t="str">
        <f t="shared" si="42"/>
        <v/>
      </c>
      <c r="I158" s="11" t="str">
        <f t="shared" si="43"/>
        <v/>
      </c>
      <c r="J158" s="10"/>
      <c r="K158" s="162"/>
      <c r="L158" s="67">
        <f t="shared" si="44"/>
        <v>0</v>
      </c>
      <c r="M158" s="9" t="str">
        <f t="shared" si="49"/>
        <v/>
      </c>
      <c r="N158" s="61">
        <f t="shared" si="52"/>
        <v>0</v>
      </c>
      <c r="O158" s="62">
        <f t="shared" si="57"/>
        <v>0</v>
      </c>
      <c r="P158" s="63">
        <f t="shared" si="57"/>
        <v>0</v>
      </c>
      <c r="Q158" s="63">
        <f t="shared" si="57"/>
        <v>0</v>
      </c>
      <c r="R158" s="182" t="str">
        <f t="shared" si="58"/>
        <v/>
      </c>
      <c r="S158" s="63">
        <f t="shared" si="46"/>
        <v>0</v>
      </c>
      <c r="T158" s="64">
        <f t="shared" si="47"/>
        <v>0</v>
      </c>
      <c r="U158" s="65">
        <f>IF(AND($M158,$O158&gt;0),IF(ISNA(VLOOKUP(C158,Oz_Stations,1,FALSE)),0,(ROUND($I158-$H158,0)+1-IF(MOD($H158,1)*24&gt;MOD(Brekky_Stop,1)*24,1,0)-IF(MOD(Brekky_Start,1)*24&gt;MOD($I158,1)*24,1,0))),0)</f>
        <v>0</v>
      </c>
      <c r="V158" s="66" t="b">
        <f>IF(AND($M158,$P158&gt;0),IF(ISNA(VLOOKUP(C158,Oz_Stations,1,FALSE)),0,(ROUND($I158-$H158,0)+1-IF(MOD($H158,1)*24&gt;MOD(Lunch_Stop,1)*24,1,0)-IF(MOD(Lunch_Start,1)*24&gt;MOD($I158,1)*24,1,0))))</f>
        <v>0</v>
      </c>
      <c r="W158" s="66">
        <f>IF(AND($M158,$Q158&gt;0),IF(ISNA(VLOOKUP(C158,Oz_Stations,1,FALSE)),0,(ROUND($I158-$H158,0)+1-IF(MOD($H158,1)*24&gt;MOD(Dinner_Stop,1)*24,1,0)-IF(MOD(Dinner_Start,1)*24&gt;MOD($I158,1)*24,1,0))),0)</f>
        <v>0</v>
      </c>
      <c r="X158" s="63">
        <f t="shared" si="53"/>
        <v>0</v>
      </c>
      <c r="Y158" s="63">
        <f t="shared" si="54"/>
        <v>0</v>
      </c>
      <c r="Z158" s="185">
        <f t="shared" si="55"/>
        <v>0</v>
      </c>
      <c r="AA158" s="191">
        <f t="shared" si="56"/>
        <v>0</v>
      </c>
      <c r="AB158" s="227">
        <f t="shared" si="50"/>
        <v>0</v>
      </c>
    </row>
    <row r="159" spans="1:28" ht="15" customHeight="1">
      <c r="A159" s="170">
        <f t="shared" si="51"/>
        <v>41610</v>
      </c>
      <c r="B159" s="168"/>
      <c r="C159" s="169"/>
      <c r="D159" s="167"/>
      <c r="E159" s="13">
        <f t="shared" si="48"/>
        <v>41610</v>
      </c>
      <c r="F159" s="12"/>
      <c r="G159" s="17"/>
      <c r="H159" s="16" t="str">
        <f t="shared" si="42"/>
        <v/>
      </c>
      <c r="I159" s="11" t="str">
        <f t="shared" si="43"/>
        <v/>
      </c>
      <c r="J159" s="10"/>
      <c r="K159" s="162"/>
      <c r="L159" s="67">
        <f t="shared" si="44"/>
        <v>0</v>
      </c>
      <c r="M159" s="9" t="str">
        <f t="shared" si="49"/>
        <v/>
      </c>
      <c r="N159" s="61">
        <f t="shared" si="52"/>
        <v>0</v>
      </c>
      <c r="O159" s="62">
        <f t="shared" si="57"/>
        <v>0</v>
      </c>
      <c r="P159" s="63">
        <f t="shared" si="57"/>
        <v>0</v>
      </c>
      <c r="Q159" s="63">
        <f t="shared" si="57"/>
        <v>0</v>
      </c>
      <c r="R159" s="182" t="str">
        <f t="shared" si="58"/>
        <v/>
      </c>
      <c r="S159" s="63">
        <f t="shared" si="46"/>
        <v>0</v>
      </c>
      <c r="T159" s="64">
        <f t="shared" si="47"/>
        <v>0</v>
      </c>
      <c r="U159" s="65">
        <f>IF(AND($M159,$O159&gt;0),IF(ISNA(VLOOKUP(C159,Oz_Stations,1,FALSE)),0,(ROUND($I159-$H159,0)+1-IF(MOD($H159,1)*24&gt;MOD(Brekky_Stop,1)*24,1,0)-IF(MOD(Brekky_Start,1)*24&gt;MOD($I159,1)*24,1,0))),0)</f>
        <v>0</v>
      </c>
      <c r="V159" s="66" t="b">
        <f>IF(AND($M159,$P159&gt;0),IF(ISNA(VLOOKUP(C159,Oz_Stations,1,FALSE)),0,(ROUND($I159-$H159,0)+1-IF(MOD($H159,1)*24&gt;MOD(Lunch_Stop,1)*24,1,0)-IF(MOD(Lunch_Start,1)*24&gt;MOD($I159,1)*24,1,0))))</f>
        <v>0</v>
      </c>
      <c r="W159" s="66">
        <f>IF(AND($M159,$Q159&gt;0),IF(ISNA(VLOOKUP(C159,Oz_Stations,1,FALSE)),0,(ROUND($I159-$H159,0)+1-IF(MOD($H159,1)*24&gt;MOD(Dinner_Stop,1)*24,1,0)-IF(MOD(Dinner_Start,1)*24&gt;MOD($I159,1)*24,1,0))),0)</f>
        <v>0</v>
      </c>
      <c r="X159" s="63">
        <f t="shared" si="53"/>
        <v>0</v>
      </c>
      <c r="Y159" s="63">
        <f t="shared" si="54"/>
        <v>0</v>
      </c>
      <c r="Z159" s="185">
        <f t="shared" si="55"/>
        <v>0</v>
      </c>
      <c r="AA159" s="191">
        <f t="shared" si="56"/>
        <v>0</v>
      </c>
      <c r="AB159" s="227">
        <f t="shared" si="50"/>
        <v>0</v>
      </c>
    </row>
    <row r="160" spans="1:28" ht="15" customHeight="1">
      <c r="A160" s="170">
        <f t="shared" si="51"/>
        <v>41611</v>
      </c>
      <c r="B160" s="168"/>
      <c r="C160" s="169"/>
      <c r="D160" s="167"/>
      <c r="E160" s="13">
        <f t="shared" si="48"/>
        <v>41611</v>
      </c>
      <c r="F160" s="12"/>
      <c r="G160" s="17"/>
      <c r="H160" s="16" t="str">
        <f t="shared" si="42"/>
        <v/>
      </c>
      <c r="I160" s="11" t="str">
        <f t="shared" si="43"/>
        <v/>
      </c>
      <c r="J160" s="10"/>
      <c r="K160" s="162"/>
      <c r="L160" s="67">
        <f t="shared" si="44"/>
        <v>0</v>
      </c>
      <c r="M160" s="9" t="str">
        <f t="shared" si="49"/>
        <v/>
      </c>
      <c r="N160" s="61">
        <f t="shared" si="52"/>
        <v>0</v>
      </c>
      <c r="O160" s="62">
        <f t="shared" si="57"/>
        <v>0</v>
      </c>
      <c r="P160" s="63">
        <f t="shared" si="57"/>
        <v>0</v>
      </c>
      <c r="Q160" s="63">
        <f t="shared" si="57"/>
        <v>0</v>
      </c>
      <c r="R160" s="182" t="str">
        <f t="shared" si="58"/>
        <v/>
      </c>
      <c r="S160" s="63">
        <f t="shared" si="46"/>
        <v>0</v>
      </c>
      <c r="T160" s="64">
        <f t="shared" si="47"/>
        <v>0</v>
      </c>
      <c r="U160" s="65">
        <f>IF(AND($M160,$O160&gt;0),IF(ISNA(VLOOKUP(C160,Oz_Stations,1,FALSE)),0,(ROUND($I160-$H160,0)+1-IF(MOD($H160,1)*24&gt;MOD(Brekky_Stop,1)*24,1,0)-IF(MOD(Brekky_Start,1)*24&gt;MOD($I160,1)*24,1,0))),0)</f>
        <v>0</v>
      </c>
      <c r="V160" s="66" t="b">
        <f>IF(AND($M160,$P160&gt;0),IF(ISNA(VLOOKUP(C160,Oz_Stations,1,FALSE)),0,(ROUND($I160-$H160,0)+1-IF(MOD($H160,1)*24&gt;MOD(Lunch_Stop,1)*24,1,0)-IF(MOD(Lunch_Start,1)*24&gt;MOD($I160,1)*24,1,0))))</f>
        <v>0</v>
      </c>
      <c r="W160" s="66">
        <f>IF(AND($M160,$Q160&gt;0),IF(ISNA(VLOOKUP(C160,Oz_Stations,1,FALSE)),0,(ROUND($I160-$H160,0)+1-IF(MOD($H160,1)*24&gt;MOD(Dinner_Stop,1)*24,1,0)-IF(MOD(Dinner_Start,1)*24&gt;MOD($I160,1)*24,1,0))),0)</f>
        <v>0</v>
      </c>
      <c r="X160" s="63">
        <f t="shared" si="53"/>
        <v>0</v>
      </c>
      <c r="Y160" s="63">
        <f t="shared" si="54"/>
        <v>0</v>
      </c>
      <c r="Z160" s="185">
        <f t="shared" si="55"/>
        <v>0</v>
      </c>
      <c r="AA160" s="191">
        <f t="shared" si="56"/>
        <v>0</v>
      </c>
      <c r="AB160" s="227">
        <f t="shared" si="50"/>
        <v>0</v>
      </c>
    </row>
    <row r="161" spans="1:28" ht="15" customHeight="1">
      <c r="A161" s="170">
        <f t="shared" si="51"/>
        <v>41612</v>
      </c>
      <c r="B161" s="168"/>
      <c r="C161" s="169"/>
      <c r="D161" s="167"/>
      <c r="E161" s="13">
        <f t="shared" si="48"/>
        <v>41612</v>
      </c>
      <c r="F161" s="12"/>
      <c r="G161" s="17"/>
      <c r="H161" s="16" t="str">
        <f t="shared" si="42"/>
        <v/>
      </c>
      <c r="I161" s="11" t="str">
        <f t="shared" si="43"/>
        <v/>
      </c>
      <c r="J161" s="10"/>
      <c r="K161" s="162"/>
      <c r="L161" s="67">
        <f t="shared" si="44"/>
        <v>0</v>
      </c>
      <c r="M161" s="9" t="str">
        <f t="shared" si="49"/>
        <v/>
      </c>
      <c r="N161" s="61">
        <f t="shared" si="52"/>
        <v>0</v>
      </c>
      <c r="O161" s="62">
        <f t="shared" si="57"/>
        <v>0</v>
      </c>
      <c r="P161" s="63">
        <f t="shared" si="57"/>
        <v>0</v>
      </c>
      <c r="Q161" s="63">
        <f t="shared" si="57"/>
        <v>0</v>
      </c>
      <c r="R161" s="182" t="str">
        <f t="shared" si="58"/>
        <v/>
      </c>
      <c r="S161" s="63">
        <f t="shared" si="46"/>
        <v>0</v>
      </c>
      <c r="T161" s="64">
        <f t="shared" si="47"/>
        <v>0</v>
      </c>
      <c r="U161" s="65">
        <f>IF(AND($M161,$O161&gt;0),IF(ISNA(VLOOKUP(C161,Oz_Stations,1,FALSE)),0,(ROUND($I161-$H161,0)+1-IF(MOD($H161,1)*24&gt;MOD(Brekky_Stop,1)*24,1,0)-IF(MOD(Brekky_Start,1)*24&gt;MOD($I161,1)*24,1,0))),0)</f>
        <v>0</v>
      </c>
      <c r="V161" s="66" t="b">
        <f>IF(AND($M161,$P161&gt;0),IF(ISNA(VLOOKUP(C161,Oz_Stations,1,FALSE)),0,(ROUND($I161-$H161,0)+1-IF(MOD($H161,1)*24&gt;MOD(Lunch_Stop,1)*24,1,0)-IF(MOD(Lunch_Start,1)*24&gt;MOD($I161,1)*24,1,0))))</f>
        <v>0</v>
      </c>
      <c r="W161" s="66">
        <f>IF(AND($M161,$Q161&gt;0),IF(ISNA(VLOOKUP(C161,Oz_Stations,1,FALSE)),0,(ROUND($I161-$H161,0)+1-IF(MOD($H161,1)*24&gt;MOD(Dinner_Stop,1)*24,1,0)-IF(MOD(Dinner_Start,1)*24&gt;MOD($I161,1)*24,1,0))),0)</f>
        <v>0</v>
      </c>
      <c r="X161" s="63">
        <f t="shared" si="53"/>
        <v>0</v>
      </c>
      <c r="Y161" s="63">
        <f t="shared" si="54"/>
        <v>0</v>
      </c>
      <c r="Z161" s="185">
        <f t="shared" si="55"/>
        <v>0</v>
      </c>
      <c r="AA161" s="191">
        <f t="shared" si="56"/>
        <v>0</v>
      </c>
      <c r="AB161" s="227">
        <f t="shared" si="50"/>
        <v>0</v>
      </c>
    </row>
    <row r="162" spans="1:28" ht="15" customHeight="1">
      <c r="A162" s="170">
        <f t="shared" si="51"/>
        <v>41613</v>
      </c>
      <c r="B162" s="168"/>
      <c r="C162" s="169"/>
      <c r="D162" s="167"/>
      <c r="E162" s="13">
        <f t="shared" si="48"/>
        <v>41613</v>
      </c>
      <c r="F162" s="12"/>
      <c r="G162" s="17"/>
      <c r="H162" s="16" t="str">
        <f t="shared" si="42"/>
        <v/>
      </c>
      <c r="I162" s="11" t="str">
        <f t="shared" si="43"/>
        <v/>
      </c>
      <c r="J162" s="10"/>
      <c r="K162" s="162"/>
      <c r="L162" s="67">
        <f t="shared" si="44"/>
        <v>0</v>
      </c>
      <c r="M162" s="9" t="str">
        <f t="shared" si="49"/>
        <v/>
      </c>
      <c r="N162" s="61">
        <f t="shared" si="52"/>
        <v>0</v>
      </c>
      <c r="O162" s="62">
        <f t="shared" si="57"/>
        <v>0</v>
      </c>
      <c r="P162" s="63">
        <f t="shared" si="57"/>
        <v>0</v>
      </c>
      <c r="Q162" s="63">
        <f t="shared" si="57"/>
        <v>0</v>
      </c>
      <c r="R162" s="182" t="str">
        <f t="shared" si="58"/>
        <v/>
      </c>
      <c r="S162" s="63">
        <f t="shared" si="46"/>
        <v>0</v>
      </c>
      <c r="T162" s="64">
        <f t="shared" si="47"/>
        <v>0</v>
      </c>
      <c r="U162" s="65">
        <f>IF(AND($M162,$O162&gt;0),IF(ISNA(VLOOKUP(C162,Oz_Stations,1,FALSE)),0,(ROUND($I162-$H162,0)+1-IF(MOD($H162,1)*24&gt;MOD(Brekky_Stop,1)*24,1,0)-IF(MOD(Brekky_Start,1)*24&gt;MOD($I162,1)*24,1,0))),0)</f>
        <v>0</v>
      </c>
      <c r="V162" s="66" t="b">
        <f>IF(AND($M162,$P162&gt;0),IF(ISNA(VLOOKUP(C162,Oz_Stations,1,FALSE)),0,(ROUND($I162-$H162,0)+1-IF(MOD($H162,1)*24&gt;MOD(Lunch_Stop,1)*24,1,0)-IF(MOD(Lunch_Start,1)*24&gt;MOD($I162,1)*24,1,0))))</f>
        <v>0</v>
      </c>
      <c r="W162" s="66">
        <f>IF(AND($M162,$Q162&gt;0),IF(ISNA(VLOOKUP(C162,Oz_Stations,1,FALSE)),0,(ROUND($I162-$H162,0)+1-IF(MOD($H162,1)*24&gt;MOD(Dinner_Stop,1)*24,1,0)-IF(MOD(Dinner_Start,1)*24&gt;MOD($I162,1)*24,1,0))),0)</f>
        <v>0</v>
      </c>
      <c r="X162" s="63">
        <f t="shared" si="53"/>
        <v>0</v>
      </c>
      <c r="Y162" s="63">
        <f t="shared" si="54"/>
        <v>0</v>
      </c>
      <c r="Z162" s="185">
        <f t="shared" si="55"/>
        <v>0</v>
      </c>
      <c r="AA162" s="191">
        <f t="shared" si="56"/>
        <v>0</v>
      </c>
      <c r="AB162" s="227">
        <f t="shared" si="50"/>
        <v>0</v>
      </c>
    </row>
    <row r="163" spans="1:28" ht="15" customHeight="1">
      <c r="A163" s="170">
        <f t="shared" si="51"/>
        <v>41614</v>
      </c>
      <c r="B163" s="168"/>
      <c r="C163" s="169"/>
      <c r="D163" s="167"/>
      <c r="E163" s="13">
        <f t="shared" si="48"/>
        <v>41614</v>
      </c>
      <c r="F163" s="12"/>
      <c r="G163" s="17"/>
      <c r="H163" s="16" t="str">
        <f t="shared" si="42"/>
        <v/>
      </c>
      <c r="I163" s="11" t="str">
        <f t="shared" si="43"/>
        <v/>
      </c>
      <c r="J163" s="10"/>
      <c r="K163" s="162"/>
      <c r="L163" s="67">
        <f t="shared" si="44"/>
        <v>0</v>
      </c>
      <c r="M163" s="9" t="str">
        <f t="shared" si="49"/>
        <v/>
      </c>
      <c r="N163" s="61">
        <f t="shared" si="52"/>
        <v>0</v>
      </c>
      <c r="O163" s="62">
        <f t="shared" si="57"/>
        <v>0</v>
      </c>
      <c r="P163" s="63">
        <f t="shared" si="57"/>
        <v>0</v>
      </c>
      <c r="Q163" s="63">
        <f t="shared" si="57"/>
        <v>0</v>
      </c>
      <c r="R163" s="182" t="str">
        <f t="shared" si="58"/>
        <v/>
      </c>
      <c r="S163" s="63">
        <f t="shared" si="46"/>
        <v>0</v>
      </c>
      <c r="T163" s="64">
        <f t="shared" si="47"/>
        <v>0</v>
      </c>
      <c r="U163" s="65">
        <f>IF(AND($M163,$O163&gt;0),IF(ISNA(VLOOKUP(C163,Oz_Stations,1,FALSE)),0,(ROUND($I163-$H163,0)+1-IF(MOD($H163,1)*24&gt;MOD(Brekky_Stop,1)*24,1,0)-IF(MOD(Brekky_Start,1)*24&gt;MOD($I163,1)*24,1,0))),0)</f>
        <v>0</v>
      </c>
      <c r="V163" s="66" t="b">
        <f>IF(AND($M163,$P163&gt;0),IF(ISNA(VLOOKUP(C163,Oz_Stations,1,FALSE)),0,(ROUND($I163-$H163,0)+1-IF(MOD($H163,1)*24&gt;MOD(Lunch_Stop,1)*24,1,0)-IF(MOD(Lunch_Start,1)*24&gt;MOD($I163,1)*24,1,0))))</f>
        <v>0</v>
      </c>
      <c r="W163" s="66">
        <f>IF(AND($M163,$Q163&gt;0),IF(ISNA(VLOOKUP(C163,Oz_Stations,1,FALSE)),0,(ROUND($I163-$H163,0)+1-IF(MOD($H163,1)*24&gt;MOD(Dinner_Stop,1)*24,1,0)-IF(MOD(Dinner_Start,1)*24&gt;MOD($I163,1)*24,1,0))),0)</f>
        <v>0</v>
      </c>
      <c r="X163" s="63">
        <f t="shared" si="53"/>
        <v>0</v>
      </c>
      <c r="Y163" s="63">
        <f t="shared" si="54"/>
        <v>0</v>
      </c>
      <c r="Z163" s="185">
        <f t="shared" si="55"/>
        <v>0</v>
      </c>
      <c r="AA163" s="191">
        <f t="shared" si="56"/>
        <v>0</v>
      </c>
      <c r="AB163" s="227">
        <f t="shared" si="50"/>
        <v>0</v>
      </c>
    </row>
    <row r="164" spans="1:28" ht="15" customHeight="1">
      <c r="A164" s="170">
        <f t="shared" si="51"/>
        <v>41615</v>
      </c>
      <c r="B164" s="168"/>
      <c r="C164" s="169"/>
      <c r="D164" s="167"/>
      <c r="E164" s="13">
        <f t="shared" si="48"/>
        <v>41615</v>
      </c>
      <c r="F164" s="12"/>
      <c r="G164" s="17"/>
      <c r="H164" s="16" t="str">
        <f t="shared" si="42"/>
        <v/>
      </c>
      <c r="I164" s="11" t="str">
        <f t="shared" si="43"/>
        <v/>
      </c>
      <c r="J164" s="10"/>
      <c r="K164" s="162"/>
      <c r="L164" s="67">
        <f t="shared" si="44"/>
        <v>0</v>
      </c>
      <c r="M164" s="9" t="str">
        <f t="shared" si="49"/>
        <v/>
      </c>
      <c r="N164" s="61">
        <f t="shared" si="52"/>
        <v>0</v>
      </c>
      <c r="O164" s="62">
        <f t="shared" si="57"/>
        <v>0</v>
      </c>
      <c r="P164" s="63">
        <f t="shared" si="57"/>
        <v>0</v>
      </c>
      <c r="Q164" s="63">
        <f t="shared" si="57"/>
        <v>0</v>
      </c>
      <c r="R164" s="182" t="str">
        <f t="shared" si="58"/>
        <v/>
      </c>
      <c r="S164" s="63">
        <f t="shared" si="46"/>
        <v>0</v>
      </c>
      <c r="T164" s="64">
        <f t="shared" si="47"/>
        <v>0</v>
      </c>
      <c r="U164" s="65">
        <f>IF(AND($M164,$O164&gt;0),IF(ISNA(VLOOKUP(C164,Oz_Stations,1,FALSE)),0,(ROUND($I164-$H164,0)+1-IF(MOD($H164,1)*24&gt;MOD(Brekky_Stop,1)*24,1,0)-IF(MOD(Brekky_Start,1)*24&gt;MOD($I164,1)*24,1,0))),0)</f>
        <v>0</v>
      </c>
      <c r="V164" s="66" t="b">
        <f>IF(AND($M164,$P164&gt;0),IF(ISNA(VLOOKUP(C164,Oz_Stations,1,FALSE)),0,(ROUND($I164-$H164,0)+1-IF(MOD($H164,1)*24&gt;MOD(Lunch_Stop,1)*24,1,0)-IF(MOD(Lunch_Start,1)*24&gt;MOD($I164,1)*24,1,0))))</f>
        <v>0</v>
      </c>
      <c r="W164" s="66">
        <f>IF(AND($M164,$Q164&gt;0),IF(ISNA(VLOOKUP(C164,Oz_Stations,1,FALSE)),0,(ROUND($I164-$H164,0)+1-IF(MOD($H164,1)*24&gt;MOD(Dinner_Stop,1)*24,1,0)-IF(MOD(Dinner_Start,1)*24&gt;MOD($I164,1)*24,1,0))),0)</f>
        <v>0</v>
      </c>
      <c r="X164" s="63">
        <f t="shared" si="53"/>
        <v>0</v>
      </c>
      <c r="Y164" s="63">
        <f t="shared" si="54"/>
        <v>0</v>
      </c>
      <c r="Z164" s="185">
        <f t="shared" si="55"/>
        <v>0</v>
      </c>
      <c r="AA164" s="191">
        <f t="shared" si="56"/>
        <v>0</v>
      </c>
      <c r="AB164" s="227">
        <f t="shared" si="50"/>
        <v>0</v>
      </c>
    </row>
    <row r="165" spans="1:28" ht="15" customHeight="1">
      <c r="A165" s="170">
        <f t="shared" si="51"/>
        <v>41616</v>
      </c>
      <c r="B165" s="168"/>
      <c r="C165" s="169"/>
      <c r="D165" s="167"/>
      <c r="E165" s="13">
        <f t="shared" si="48"/>
        <v>41616</v>
      </c>
      <c r="F165" s="12"/>
      <c r="G165" s="17"/>
      <c r="H165" s="16" t="str">
        <f t="shared" si="42"/>
        <v/>
      </c>
      <c r="I165" s="11" t="str">
        <f t="shared" si="43"/>
        <v/>
      </c>
      <c r="J165" s="10"/>
      <c r="K165" s="162"/>
      <c r="L165" s="67">
        <f t="shared" si="44"/>
        <v>0</v>
      </c>
      <c r="M165" s="9" t="str">
        <f t="shared" si="49"/>
        <v/>
      </c>
      <c r="N165" s="61">
        <f t="shared" si="52"/>
        <v>0</v>
      </c>
      <c r="O165" s="62">
        <f t="shared" ref="O165:Q184" si="59">IF(ISNA(VLOOKUP($C165,OZ_TD_Stations,1,FALSE)),0,VLOOKUP($C165,OZ_StnAllow,O$4,FALSE))</f>
        <v>0</v>
      </c>
      <c r="P165" s="63">
        <f t="shared" si="59"/>
        <v>0</v>
      </c>
      <c r="Q165" s="63">
        <f t="shared" si="59"/>
        <v>0</v>
      </c>
      <c r="R165" s="182" t="str">
        <f t="shared" si="58"/>
        <v/>
      </c>
      <c r="S165" s="63">
        <f t="shared" si="46"/>
        <v>0</v>
      </c>
      <c r="T165" s="64">
        <f t="shared" si="47"/>
        <v>0</v>
      </c>
      <c r="U165" s="65">
        <f>IF(AND($M165,$O165&gt;0),IF(ISNA(VLOOKUP(C165,Oz_Stations,1,FALSE)),0,(ROUND($I165-$H165,0)+1-IF(MOD($H165,1)*24&gt;MOD(Brekky_Stop,1)*24,1,0)-IF(MOD(Brekky_Start,1)*24&gt;MOD($I165,1)*24,1,0))),0)</f>
        <v>0</v>
      </c>
      <c r="V165" s="66" t="b">
        <f>IF(AND($M165,$P165&gt;0),IF(ISNA(VLOOKUP(C165,Oz_Stations,1,FALSE)),0,(ROUND($I165-$H165,0)+1-IF(MOD($H165,1)*24&gt;MOD(Lunch_Stop,1)*24,1,0)-IF(MOD(Lunch_Start,1)*24&gt;MOD($I165,1)*24,1,0))))</f>
        <v>0</v>
      </c>
      <c r="W165" s="66">
        <f>IF(AND($M165,$Q165&gt;0),IF(ISNA(VLOOKUP(C165,Oz_Stations,1,FALSE)),0,(ROUND($I165-$H165,0)+1-IF(MOD($H165,1)*24&gt;MOD(Dinner_Stop,1)*24,1,0)-IF(MOD(Dinner_Start,1)*24&gt;MOD($I165,1)*24,1,0))),0)</f>
        <v>0</v>
      </c>
      <c r="X165" s="63">
        <f t="shared" si="53"/>
        <v>0</v>
      </c>
      <c r="Y165" s="63">
        <f t="shared" si="54"/>
        <v>0</v>
      </c>
      <c r="Z165" s="185">
        <f t="shared" si="55"/>
        <v>0</v>
      </c>
      <c r="AA165" s="191">
        <f t="shared" si="56"/>
        <v>0</v>
      </c>
      <c r="AB165" s="227">
        <f t="shared" si="50"/>
        <v>0</v>
      </c>
    </row>
    <row r="166" spans="1:28" ht="15" customHeight="1">
      <c r="A166" s="170">
        <f t="shared" si="51"/>
        <v>41617</v>
      </c>
      <c r="B166" s="168"/>
      <c r="C166" s="169"/>
      <c r="D166" s="167"/>
      <c r="E166" s="13">
        <f t="shared" si="48"/>
        <v>41617</v>
      </c>
      <c r="F166" s="12"/>
      <c r="G166" s="17"/>
      <c r="H166" s="16" t="str">
        <f t="shared" si="42"/>
        <v/>
      </c>
      <c r="I166" s="11" t="str">
        <f t="shared" si="43"/>
        <v/>
      </c>
      <c r="J166" s="10"/>
      <c r="K166" s="162"/>
      <c r="L166" s="67">
        <f t="shared" si="44"/>
        <v>0</v>
      </c>
      <c r="M166" s="9" t="str">
        <f t="shared" si="49"/>
        <v/>
      </c>
      <c r="N166" s="61">
        <f t="shared" si="52"/>
        <v>0</v>
      </c>
      <c r="O166" s="62">
        <f t="shared" si="59"/>
        <v>0</v>
      </c>
      <c r="P166" s="63">
        <f t="shared" si="59"/>
        <v>0</v>
      </c>
      <c r="Q166" s="63">
        <f t="shared" si="59"/>
        <v>0</v>
      </c>
      <c r="R166" s="182" t="str">
        <f t="shared" si="58"/>
        <v/>
      </c>
      <c r="S166" s="63">
        <f t="shared" si="46"/>
        <v>0</v>
      </c>
      <c r="T166" s="64">
        <f t="shared" si="47"/>
        <v>0</v>
      </c>
      <c r="U166" s="65">
        <f>IF(AND($M166,$O166&gt;0),IF(ISNA(VLOOKUP(C166,Oz_Stations,1,FALSE)),0,(ROUND($I166-$H166,0)+1-IF(MOD($H166,1)*24&gt;MOD(Brekky_Stop,1)*24,1,0)-IF(MOD(Brekky_Start,1)*24&gt;MOD($I166,1)*24,1,0))),0)</f>
        <v>0</v>
      </c>
      <c r="V166" s="66" t="b">
        <f>IF(AND($M166,$P166&gt;0),IF(ISNA(VLOOKUP(C166,Oz_Stations,1,FALSE)),0,(ROUND($I166-$H166,0)+1-IF(MOD($H166,1)*24&gt;MOD(Lunch_Stop,1)*24,1,0)-IF(MOD(Lunch_Start,1)*24&gt;MOD($I166,1)*24,1,0))))</f>
        <v>0</v>
      </c>
      <c r="W166" s="66">
        <f>IF(AND($M166,$Q166&gt;0),IF(ISNA(VLOOKUP(C166,Oz_Stations,1,FALSE)),0,(ROUND($I166-$H166,0)+1-IF(MOD($H166,1)*24&gt;MOD(Dinner_Stop,1)*24,1,0)-IF(MOD(Dinner_Start,1)*24&gt;MOD($I166,1)*24,1,0))),0)</f>
        <v>0</v>
      </c>
      <c r="X166" s="63">
        <f t="shared" si="53"/>
        <v>0</v>
      </c>
      <c r="Y166" s="63">
        <f t="shared" si="54"/>
        <v>0</v>
      </c>
      <c r="Z166" s="185">
        <f t="shared" si="55"/>
        <v>0</v>
      </c>
      <c r="AA166" s="191">
        <f t="shared" si="56"/>
        <v>0</v>
      </c>
      <c r="AB166" s="227">
        <f t="shared" si="50"/>
        <v>0</v>
      </c>
    </row>
    <row r="167" spans="1:28" ht="15" customHeight="1">
      <c r="A167" s="170">
        <f t="shared" si="51"/>
        <v>41618</v>
      </c>
      <c r="B167" s="168"/>
      <c r="C167" s="169"/>
      <c r="D167" s="167"/>
      <c r="E167" s="13">
        <f t="shared" si="48"/>
        <v>41618</v>
      </c>
      <c r="F167" s="12"/>
      <c r="G167" s="17"/>
      <c r="H167" s="16" t="str">
        <f t="shared" si="42"/>
        <v/>
      </c>
      <c r="I167" s="11" t="str">
        <f t="shared" si="43"/>
        <v/>
      </c>
      <c r="J167" s="10"/>
      <c r="K167" s="162"/>
      <c r="L167" s="67">
        <f t="shared" si="44"/>
        <v>0</v>
      </c>
      <c r="M167" s="9" t="str">
        <f t="shared" si="49"/>
        <v/>
      </c>
      <c r="N167" s="61">
        <f t="shared" si="52"/>
        <v>0</v>
      </c>
      <c r="O167" s="62">
        <f t="shared" si="59"/>
        <v>0</v>
      </c>
      <c r="P167" s="63">
        <f t="shared" si="59"/>
        <v>0</v>
      </c>
      <c r="Q167" s="63">
        <f t="shared" si="59"/>
        <v>0</v>
      </c>
      <c r="R167" s="182" t="str">
        <f t="shared" si="58"/>
        <v/>
      </c>
      <c r="S167" s="63">
        <f t="shared" si="46"/>
        <v>0</v>
      </c>
      <c r="T167" s="64">
        <f t="shared" si="47"/>
        <v>0</v>
      </c>
      <c r="U167" s="65">
        <f>IF(AND($M167,$O167&gt;0),IF(ISNA(VLOOKUP(C167,Oz_Stations,1,FALSE)),0,(ROUND($I167-$H167,0)+1-IF(MOD($H167,1)*24&gt;MOD(Brekky_Stop,1)*24,1,0)-IF(MOD(Brekky_Start,1)*24&gt;MOD($I167,1)*24,1,0))),0)</f>
        <v>0</v>
      </c>
      <c r="V167" s="66" t="b">
        <f>IF(AND($M167,$P167&gt;0),IF(ISNA(VLOOKUP(C167,Oz_Stations,1,FALSE)),0,(ROUND($I167-$H167,0)+1-IF(MOD($H167,1)*24&gt;MOD(Lunch_Stop,1)*24,1,0)-IF(MOD(Lunch_Start,1)*24&gt;MOD($I167,1)*24,1,0))))</f>
        <v>0</v>
      </c>
      <c r="W167" s="66">
        <f>IF(AND($M167,$Q167&gt;0),IF(ISNA(VLOOKUP(C167,Oz_Stations,1,FALSE)),0,(ROUND($I167-$H167,0)+1-IF(MOD($H167,1)*24&gt;MOD(Dinner_Stop,1)*24,1,0)-IF(MOD(Dinner_Start,1)*24&gt;MOD($I167,1)*24,1,0))),0)</f>
        <v>0</v>
      </c>
      <c r="X167" s="63">
        <f t="shared" si="53"/>
        <v>0</v>
      </c>
      <c r="Y167" s="63">
        <f t="shared" si="54"/>
        <v>0</v>
      </c>
      <c r="Z167" s="185">
        <f t="shared" si="55"/>
        <v>0</v>
      </c>
      <c r="AA167" s="191">
        <f t="shared" si="56"/>
        <v>0</v>
      </c>
      <c r="AB167" s="227">
        <f t="shared" si="50"/>
        <v>0</v>
      </c>
    </row>
    <row r="168" spans="1:28" ht="15" customHeight="1">
      <c r="A168" s="170">
        <f t="shared" si="51"/>
        <v>41619</v>
      </c>
      <c r="B168" s="168"/>
      <c r="C168" s="169"/>
      <c r="D168" s="167"/>
      <c r="E168" s="13">
        <f t="shared" si="48"/>
        <v>41619</v>
      </c>
      <c r="F168" s="12"/>
      <c r="G168" s="17"/>
      <c r="H168" s="16" t="str">
        <f t="shared" si="42"/>
        <v/>
      </c>
      <c r="I168" s="11" t="str">
        <f t="shared" si="43"/>
        <v/>
      </c>
      <c r="J168" s="10"/>
      <c r="K168" s="162"/>
      <c r="L168" s="67">
        <f t="shared" si="44"/>
        <v>0</v>
      </c>
      <c r="M168" s="9" t="str">
        <f t="shared" si="49"/>
        <v/>
      </c>
      <c r="N168" s="61">
        <f t="shared" si="52"/>
        <v>0</v>
      </c>
      <c r="O168" s="62">
        <f t="shared" si="59"/>
        <v>0</v>
      </c>
      <c r="P168" s="63">
        <f t="shared" si="59"/>
        <v>0</v>
      </c>
      <c r="Q168" s="63">
        <f t="shared" si="59"/>
        <v>0</v>
      </c>
      <c r="R168" s="182" t="str">
        <f t="shared" si="58"/>
        <v/>
      </c>
      <c r="S168" s="63">
        <f t="shared" si="46"/>
        <v>0</v>
      </c>
      <c r="T168" s="64">
        <f t="shared" si="47"/>
        <v>0</v>
      </c>
      <c r="U168" s="65">
        <f>IF(AND($M168,$O168&gt;0),IF(ISNA(VLOOKUP(C168,Oz_Stations,1,FALSE)),0,(ROUND($I168-$H168,0)+1-IF(MOD($H168,1)*24&gt;MOD(Brekky_Stop,1)*24,1,0)-IF(MOD(Brekky_Start,1)*24&gt;MOD($I168,1)*24,1,0))),0)</f>
        <v>0</v>
      </c>
      <c r="V168" s="66" t="b">
        <f>IF(AND($M168,$P168&gt;0),IF(ISNA(VLOOKUP(C168,Oz_Stations,1,FALSE)),0,(ROUND($I168-$H168,0)+1-IF(MOD($H168,1)*24&gt;MOD(Lunch_Stop,1)*24,1,0)-IF(MOD(Lunch_Start,1)*24&gt;MOD($I168,1)*24,1,0))))</f>
        <v>0</v>
      </c>
      <c r="W168" s="66">
        <f>IF(AND($M168,$Q168&gt;0),IF(ISNA(VLOOKUP(C168,Oz_Stations,1,FALSE)),0,(ROUND($I168-$H168,0)+1-IF(MOD($H168,1)*24&gt;MOD(Dinner_Stop,1)*24,1,0)-IF(MOD(Dinner_Start,1)*24&gt;MOD($I168,1)*24,1,0))),0)</f>
        <v>0</v>
      </c>
      <c r="X168" s="63">
        <f t="shared" si="53"/>
        <v>0</v>
      </c>
      <c r="Y168" s="63">
        <f t="shared" si="54"/>
        <v>0</v>
      </c>
      <c r="Z168" s="185">
        <f t="shared" si="55"/>
        <v>0</v>
      </c>
      <c r="AA168" s="191">
        <f t="shared" si="56"/>
        <v>0</v>
      </c>
      <c r="AB168" s="227">
        <f t="shared" si="50"/>
        <v>0</v>
      </c>
    </row>
    <row r="169" spans="1:28" ht="15" customHeight="1">
      <c r="A169" s="170">
        <f t="shared" si="51"/>
        <v>41620</v>
      </c>
      <c r="B169" s="168"/>
      <c r="C169" s="169"/>
      <c r="D169" s="167"/>
      <c r="E169" s="13">
        <f t="shared" si="48"/>
        <v>41620</v>
      </c>
      <c r="F169" s="12"/>
      <c r="G169" s="17"/>
      <c r="H169" s="16" t="str">
        <f t="shared" si="42"/>
        <v/>
      </c>
      <c r="I169" s="11" t="str">
        <f t="shared" si="43"/>
        <v/>
      </c>
      <c r="J169" s="10"/>
      <c r="K169" s="162"/>
      <c r="L169" s="67">
        <f t="shared" si="44"/>
        <v>0</v>
      </c>
      <c r="M169" s="9" t="str">
        <f t="shared" si="49"/>
        <v/>
      </c>
      <c r="N169" s="61">
        <f t="shared" si="52"/>
        <v>0</v>
      </c>
      <c r="O169" s="62">
        <f t="shared" si="59"/>
        <v>0</v>
      </c>
      <c r="P169" s="63">
        <f t="shared" si="59"/>
        <v>0</v>
      </c>
      <c r="Q169" s="63">
        <f t="shared" si="59"/>
        <v>0</v>
      </c>
      <c r="R169" s="182" t="str">
        <f t="shared" si="58"/>
        <v/>
      </c>
      <c r="S169" s="63">
        <f t="shared" si="46"/>
        <v>0</v>
      </c>
      <c r="T169" s="64">
        <f t="shared" si="47"/>
        <v>0</v>
      </c>
      <c r="U169" s="65">
        <f>IF(AND($M169,$O169&gt;0),IF(ISNA(VLOOKUP(C169,Oz_Stations,1,FALSE)),0,(ROUND($I169-$H169,0)+1-IF(MOD($H169,1)*24&gt;MOD(Brekky_Stop,1)*24,1,0)-IF(MOD(Brekky_Start,1)*24&gt;MOD($I169,1)*24,1,0))),0)</f>
        <v>0</v>
      </c>
      <c r="V169" s="66" t="b">
        <f>IF(AND($M169,$P169&gt;0),IF(ISNA(VLOOKUP(C169,Oz_Stations,1,FALSE)),0,(ROUND($I169-$H169,0)+1-IF(MOD($H169,1)*24&gt;MOD(Lunch_Stop,1)*24,1,0)-IF(MOD(Lunch_Start,1)*24&gt;MOD($I169,1)*24,1,0))))</f>
        <v>0</v>
      </c>
      <c r="W169" s="66">
        <f>IF(AND($M169,$Q169&gt;0),IF(ISNA(VLOOKUP(C169,Oz_Stations,1,FALSE)),0,(ROUND($I169-$H169,0)+1-IF(MOD($H169,1)*24&gt;MOD(Dinner_Stop,1)*24,1,0)-IF(MOD(Dinner_Start,1)*24&gt;MOD($I169,1)*24,1,0))),0)</f>
        <v>0</v>
      </c>
      <c r="X169" s="63">
        <f t="shared" si="53"/>
        <v>0</v>
      </c>
      <c r="Y169" s="63">
        <f t="shared" si="54"/>
        <v>0</v>
      </c>
      <c r="Z169" s="185">
        <f t="shared" si="55"/>
        <v>0</v>
      </c>
      <c r="AA169" s="191">
        <f t="shared" si="56"/>
        <v>0</v>
      </c>
      <c r="AB169" s="227">
        <f t="shared" si="50"/>
        <v>0</v>
      </c>
    </row>
    <row r="170" spans="1:28" ht="15" customHeight="1">
      <c r="A170" s="170">
        <f t="shared" si="51"/>
        <v>41621</v>
      </c>
      <c r="B170" s="168"/>
      <c r="C170" s="169"/>
      <c r="D170" s="167"/>
      <c r="E170" s="13">
        <f t="shared" si="48"/>
        <v>41621</v>
      </c>
      <c r="F170" s="12"/>
      <c r="G170" s="17"/>
      <c r="H170" s="16" t="str">
        <f t="shared" si="42"/>
        <v/>
      </c>
      <c r="I170" s="11" t="str">
        <f t="shared" si="43"/>
        <v/>
      </c>
      <c r="J170" s="10"/>
      <c r="K170" s="162"/>
      <c r="L170" s="67">
        <f t="shared" si="44"/>
        <v>0</v>
      </c>
      <c r="M170" s="9" t="str">
        <f t="shared" si="49"/>
        <v/>
      </c>
      <c r="N170" s="61">
        <f t="shared" si="52"/>
        <v>0</v>
      </c>
      <c r="O170" s="62">
        <f t="shared" si="59"/>
        <v>0</v>
      </c>
      <c r="P170" s="63">
        <f t="shared" si="59"/>
        <v>0</v>
      </c>
      <c r="Q170" s="63">
        <f t="shared" si="59"/>
        <v>0</v>
      </c>
      <c r="R170" s="182" t="str">
        <f t="shared" si="58"/>
        <v/>
      </c>
      <c r="S170" s="63">
        <f t="shared" si="46"/>
        <v>0</v>
      </c>
      <c r="T170" s="64">
        <f t="shared" si="47"/>
        <v>0</v>
      </c>
      <c r="U170" s="65">
        <f>IF(AND($M170,$O170&gt;0),IF(ISNA(VLOOKUP(C170,Oz_Stations,1,FALSE)),0,(ROUND($I170-$H170,0)+1-IF(MOD($H170,1)*24&gt;MOD(Brekky_Stop,1)*24,1,0)-IF(MOD(Brekky_Start,1)*24&gt;MOD($I170,1)*24,1,0))),0)</f>
        <v>0</v>
      </c>
      <c r="V170" s="66" t="b">
        <f>IF(AND($M170,$P170&gt;0),IF(ISNA(VLOOKUP(C170,Oz_Stations,1,FALSE)),0,(ROUND($I170-$H170,0)+1-IF(MOD($H170,1)*24&gt;MOD(Lunch_Stop,1)*24,1,0)-IF(MOD(Lunch_Start,1)*24&gt;MOD($I170,1)*24,1,0))))</f>
        <v>0</v>
      </c>
      <c r="W170" s="66">
        <f>IF(AND($M170,$Q170&gt;0),IF(ISNA(VLOOKUP(C170,Oz_Stations,1,FALSE)),0,(ROUND($I170-$H170,0)+1-IF(MOD($H170,1)*24&gt;MOD(Dinner_Stop,1)*24,1,0)-IF(MOD(Dinner_Start,1)*24&gt;MOD($I170,1)*24,1,0))),0)</f>
        <v>0</v>
      </c>
      <c r="X170" s="63">
        <f t="shared" si="53"/>
        <v>0</v>
      </c>
      <c r="Y170" s="63">
        <f t="shared" si="54"/>
        <v>0</v>
      </c>
      <c r="Z170" s="185">
        <f t="shared" si="55"/>
        <v>0</v>
      </c>
      <c r="AA170" s="191">
        <f t="shared" si="56"/>
        <v>0</v>
      </c>
      <c r="AB170" s="227">
        <f t="shared" si="50"/>
        <v>0</v>
      </c>
    </row>
    <row r="171" spans="1:28" ht="15" customHeight="1">
      <c r="A171" s="170">
        <f t="shared" si="51"/>
        <v>41622</v>
      </c>
      <c r="B171" s="168"/>
      <c r="C171" s="169"/>
      <c r="D171" s="167"/>
      <c r="E171" s="13">
        <f t="shared" si="48"/>
        <v>41622</v>
      </c>
      <c r="F171" s="12"/>
      <c r="G171" s="17"/>
      <c r="H171" s="16" t="str">
        <f t="shared" si="42"/>
        <v/>
      </c>
      <c r="I171" s="11" t="str">
        <f t="shared" si="43"/>
        <v/>
      </c>
      <c r="J171" s="10"/>
      <c r="K171" s="162"/>
      <c r="L171" s="67">
        <f t="shared" si="44"/>
        <v>0</v>
      </c>
      <c r="M171" s="9" t="str">
        <f t="shared" si="49"/>
        <v/>
      </c>
      <c r="N171" s="61">
        <f t="shared" si="52"/>
        <v>0</v>
      </c>
      <c r="O171" s="62">
        <f t="shared" si="59"/>
        <v>0</v>
      </c>
      <c r="P171" s="63">
        <f t="shared" si="59"/>
        <v>0</v>
      </c>
      <c r="Q171" s="63">
        <f t="shared" si="59"/>
        <v>0</v>
      </c>
      <c r="R171" s="182" t="str">
        <f t="shared" si="58"/>
        <v/>
      </c>
      <c r="S171" s="63">
        <f t="shared" si="46"/>
        <v>0</v>
      </c>
      <c r="T171" s="64">
        <f t="shared" si="47"/>
        <v>0</v>
      </c>
      <c r="U171" s="65">
        <f>IF(AND($M171,$O171&gt;0),IF(ISNA(VLOOKUP(C171,Oz_Stations,1,FALSE)),0,(ROUND($I171-$H171,0)+1-IF(MOD($H171,1)*24&gt;MOD(Brekky_Stop,1)*24,1,0)-IF(MOD(Brekky_Start,1)*24&gt;MOD($I171,1)*24,1,0))),0)</f>
        <v>0</v>
      </c>
      <c r="V171" s="66" t="b">
        <f>IF(AND($M171,$P171&gt;0),IF(ISNA(VLOOKUP(C171,Oz_Stations,1,FALSE)),0,(ROUND($I171-$H171,0)+1-IF(MOD($H171,1)*24&gt;MOD(Lunch_Stop,1)*24,1,0)-IF(MOD(Lunch_Start,1)*24&gt;MOD($I171,1)*24,1,0))))</f>
        <v>0</v>
      </c>
      <c r="W171" s="66">
        <f>IF(AND($M171,$Q171&gt;0),IF(ISNA(VLOOKUP(C171,Oz_Stations,1,FALSE)),0,(ROUND($I171-$H171,0)+1-IF(MOD($H171,1)*24&gt;MOD(Dinner_Stop,1)*24,1,0)-IF(MOD(Dinner_Start,1)*24&gt;MOD($I171,1)*24,1,0))),0)</f>
        <v>0</v>
      </c>
      <c r="X171" s="63">
        <f t="shared" si="53"/>
        <v>0</v>
      </c>
      <c r="Y171" s="63">
        <f t="shared" si="54"/>
        <v>0</v>
      </c>
      <c r="Z171" s="185">
        <f t="shared" si="55"/>
        <v>0</v>
      </c>
      <c r="AA171" s="191">
        <f t="shared" si="56"/>
        <v>0</v>
      </c>
      <c r="AB171" s="227">
        <f t="shared" si="50"/>
        <v>0</v>
      </c>
    </row>
    <row r="172" spans="1:28" ht="15" customHeight="1">
      <c r="A172" s="170">
        <f t="shared" si="51"/>
        <v>41623</v>
      </c>
      <c r="B172" s="168"/>
      <c r="C172" s="169"/>
      <c r="D172" s="167"/>
      <c r="E172" s="13">
        <f t="shared" si="48"/>
        <v>41623</v>
      </c>
      <c r="F172" s="12"/>
      <c r="G172" s="17"/>
      <c r="H172" s="16" t="str">
        <f t="shared" si="42"/>
        <v/>
      </c>
      <c r="I172" s="11" t="str">
        <f t="shared" si="43"/>
        <v/>
      </c>
      <c r="J172" s="10"/>
      <c r="K172" s="162"/>
      <c r="L172" s="67">
        <f t="shared" si="44"/>
        <v>0</v>
      </c>
      <c r="M172" s="9" t="str">
        <f t="shared" si="49"/>
        <v/>
      </c>
      <c r="N172" s="61">
        <f t="shared" si="52"/>
        <v>0</v>
      </c>
      <c r="O172" s="62">
        <f t="shared" si="59"/>
        <v>0</v>
      </c>
      <c r="P172" s="63">
        <f t="shared" si="59"/>
        <v>0</v>
      </c>
      <c r="Q172" s="63">
        <f t="shared" si="59"/>
        <v>0</v>
      </c>
      <c r="R172" s="182" t="str">
        <f t="shared" si="58"/>
        <v/>
      </c>
      <c r="S172" s="63">
        <f t="shared" si="46"/>
        <v>0</v>
      </c>
      <c r="T172" s="64">
        <f t="shared" si="47"/>
        <v>0</v>
      </c>
      <c r="U172" s="65">
        <f>IF(AND($M172,$O172&gt;0),IF(ISNA(VLOOKUP(C172,Oz_Stations,1,FALSE)),0,(ROUND($I172-$H172,0)+1-IF(MOD($H172,1)*24&gt;MOD(Brekky_Stop,1)*24,1,0)-IF(MOD(Brekky_Start,1)*24&gt;MOD($I172,1)*24,1,0))),0)</f>
        <v>0</v>
      </c>
      <c r="V172" s="66" t="b">
        <f>IF(AND($M172,$P172&gt;0),IF(ISNA(VLOOKUP(C172,Oz_Stations,1,FALSE)),0,(ROUND($I172-$H172,0)+1-IF(MOD($H172,1)*24&gt;MOD(Lunch_Stop,1)*24,1,0)-IF(MOD(Lunch_Start,1)*24&gt;MOD($I172,1)*24,1,0))))</f>
        <v>0</v>
      </c>
      <c r="W172" s="66">
        <f>IF(AND($M172,$Q172&gt;0),IF(ISNA(VLOOKUP(C172,Oz_Stations,1,FALSE)),0,(ROUND($I172-$H172,0)+1-IF(MOD($H172,1)*24&gt;MOD(Dinner_Stop,1)*24,1,0)-IF(MOD(Dinner_Start,1)*24&gt;MOD($I172,1)*24,1,0))),0)</f>
        <v>0</v>
      </c>
      <c r="X172" s="63">
        <f t="shared" si="53"/>
        <v>0</v>
      </c>
      <c r="Y172" s="63">
        <f t="shared" si="54"/>
        <v>0</v>
      </c>
      <c r="Z172" s="185">
        <f t="shared" si="55"/>
        <v>0</v>
      </c>
      <c r="AA172" s="191">
        <f t="shared" si="56"/>
        <v>0</v>
      </c>
      <c r="AB172" s="227">
        <f t="shared" si="50"/>
        <v>0</v>
      </c>
    </row>
    <row r="173" spans="1:28" ht="15" customHeight="1">
      <c r="A173" s="170">
        <f t="shared" si="51"/>
        <v>41624</v>
      </c>
      <c r="B173" s="168"/>
      <c r="C173" s="169"/>
      <c r="D173" s="167"/>
      <c r="E173" s="13">
        <f t="shared" si="48"/>
        <v>41624</v>
      </c>
      <c r="F173" s="12"/>
      <c r="G173" s="17"/>
      <c r="H173" s="16" t="str">
        <f t="shared" si="42"/>
        <v/>
      </c>
      <c r="I173" s="11" t="str">
        <f t="shared" si="43"/>
        <v/>
      </c>
      <c r="J173" s="10"/>
      <c r="K173" s="162"/>
      <c r="L173" s="67">
        <f t="shared" si="44"/>
        <v>0</v>
      </c>
      <c r="M173" s="9" t="str">
        <f t="shared" si="49"/>
        <v/>
      </c>
      <c r="N173" s="61">
        <f t="shared" si="52"/>
        <v>0</v>
      </c>
      <c r="O173" s="62">
        <f t="shared" si="59"/>
        <v>0</v>
      </c>
      <c r="P173" s="63">
        <f t="shared" si="59"/>
        <v>0</v>
      </c>
      <c r="Q173" s="63">
        <f t="shared" si="59"/>
        <v>0</v>
      </c>
      <c r="R173" s="182" t="str">
        <f t="shared" si="58"/>
        <v/>
      </c>
      <c r="S173" s="63">
        <f t="shared" si="46"/>
        <v>0</v>
      </c>
      <c r="T173" s="64">
        <f t="shared" si="47"/>
        <v>0</v>
      </c>
      <c r="U173" s="65">
        <f>IF(AND($M173,$O173&gt;0),IF(ISNA(VLOOKUP(C173,Oz_Stations,1,FALSE)),0,(ROUND($I173-$H173,0)+1-IF(MOD($H173,1)*24&gt;MOD(Brekky_Stop,1)*24,1,0)-IF(MOD(Brekky_Start,1)*24&gt;MOD($I173,1)*24,1,0))),0)</f>
        <v>0</v>
      </c>
      <c r="V173" s="66" t="b">
        <f>IF(AND($M173,$P173&gt;0),IF(ISNA(VLOOKUP(C173,Oz_Stations,1,FALSE)),0,(ROUND($I173-$H173,0)+1-IF(MOD($H173,1)*24&gt;MOD(Lunch_Stop,1)*24,1,0)-IF(MOD(Lunch_Start,1)*24&gt;MOD($I173,1)*24,1,0))))</f>
        <v>0</v>
      </c>
      <c r="W173" s="66">
        <f>IF(AND($M173,$Q173&gt;0),IF(ISNA(VLOOKUP(C173,Oz_Stations,1,FALSE)),0,(ROUND($I173-$H173,0)+1-IF(MOD($H173,1)*24&gt;MOD(Dinner_Stop,1)*24,1,0)-IF(MOD(Dinner_Start,1)*24&gt;MOD($I173,1)*24,1,0))),0)</f>
        <v>0</v>
      </c>
      <c r="X173" s="63">
        <f t="shared" si="53"/>
        <v>0</v>
      </c>
      <c r="Y173" s="63">
        <f t="shared" si="54"/>
        <v>0</v>
      </c>
      <c r="Z173" s="185">
        <f t="shared" si="55"/>
        <v>0</v>
      </c>
      <c r="AA173" s="191">
        <f t="shared" si="56"/>
        <v>0</v>
      </c>
      <c r="AB173" s="227">
        <f t="shared" si="50"/>
        <v>0</v>
      </c>
    </row>
    <row r="174" spans="1:28" ht="15" customHeight="1">
      <c r="A174" s="170">
        <f t="shared" si="51"/>
        <v>41625</v>
      </c>
      <c r="B174" s="168"/>
      <c r="C174" s="169"/>
      <c r="D174" s="167"/>
      <c r="E174" s="13">
        <f t="shared" si="48"/>
        <v>41625</v>
      </c>
      <c r="F174" s="12"/>
      <c r="G174" s="17"/>
      <c r="H174" s="16" t="str">
        <f t="shared" si="42"/>
        <v/>
      </c>
      <c r="I174" s="11" t="str">
        <f t="shared" si="43"/>
        <v/>
      </c>
      <c r="J174" s="10"/>
      <c r="K174" s="162"/>
      <c r="L174" s="67">
        <f t="shared" si="44"/>
        <v>0</v>
      </c>
      <c r="M174" s="9" t="str">
        <f t="shared" si="49"/>
        <v/>
      </c>
      <c r="N174" s="61">
        <f t="shared" si="52"/>
        <v>0</v>
      </c>
      <c r="O174" s="62">
        <f t="shared" si="59"/>
        <v>0</v>
      </c>
      <c r="P174" s="63">
        <f t="shared" si="59"/>
        <v>0</v>
      </c>
      <c r="Q174" s="63">
        <f t="shared" si="59"/>
        <v>0</v>
      </c>
      <c r="R174" s="182" t="str">
        <f t="shared" si="58"/>
        <v/>
      </c>
      <c r="S174" s="63">
        <f t="shared" si="46"/>
        <v>0</v>
      </c>
      <c r="T174" s="64">
        <f t="shared" si="47"/>
        <v>0</v>
      </c>
      <c r="U174" s="65">
        <f>IF(AND($M174,$O174&gt;0),IF(ISNA(VLOOKUP(C174,Oz_Stations,1,FALSE)),0,(ROUND($I174-$H174,0)+1-IF(MOD($H174,1)*24&gt;MOD(Brekky_Stop,1)*24,1,0)-IF(MOD(Brekky_Start,1)*24&gt;MOD($I174,1)*24,1,0))),0)</f>
        <v>0</v>
      </c>
      <c r="V174" s="66" t="b">
        <f>IF(AND($M174,$P174&gt;0),IF(ISNA(VLOOKUP(C174,Oz_Stations,1,FALSE)),0,(ROUND($I174-$H174,0)+1-IF(MOD($H174,1)*24&gt;MOD(Lunch_Stop,1)*24,1,0)-IF(MOD(Lunch_Start,1)*24&gt;MOD($I174,1)*24,1,0))))</f>
        <v>0</v>
      </c>
      <c r="W174" s="66">
        <f>IF(AND($M174,$Q174&gt;0),IF(ISNA(VLOOKUP(C174,Oz_Stations,1,FALSE)),0,(ROUND($I174-$H174,0)+1-IF(MOD($H174,1)*24&gt;MOD(Dinner_Stop,1)*24,1,0)-IF(MOD(Dinner_Start,1)*24&gt;MOD($I174,1)*24,1,0))),0)</f>
        <v>0</v>
      </c>
      <c r="X174" s="63">
        <f t="shared" si="53"/>
        <v>0</v>
      </c>
      <c r="Y174" s="63">
        <f t="shared" si="54"/>
        <v>0</v>
      </c>
      <c r="Z174" s="185">
        <f t="shared" si="55"/>
        <v>0</v>
      </c>
      <c r="AA174" s="191">
        <f t="shared" si="56"/>
        <v>0</v>
      </c>
      <c r="AB174" s="227">
        <f t="shared" si="50"/>
        <v>0</v>
      </c>
    </row>
    <row r="175" spans="1:28" ht="15" customHeight="1">
      <c r="A175" s="170">
        <f t="shared" si="51"/>
        <v>41626</v>
      </c>
      <c r="B175" s="168"/>
      <c r="C175" s="169"/>
      <c r="D175" s="167"/>
      <c r="E175" s="13">
        <f t="shared" si="48"/>
        <v>41626</v>
      </c>
      <c r="F175" s="12"/>
      <c r="G175" s="17"/>
      <c r="H175" s="16" t="str">
        <f t="shared" si="42"/>
        <v/>
      </c>
      <c r="I175" s="11" t="str">
        <f t="shared" si="43"/>
        <v/>
      </c>
      <c r="J175" s="10"/>
      <c r="K175" s="162"/>
      <c r="L175" s="67">
        <f t="shared" si="44"/>
        <v>0</v>
      </c>
      <c r="M175" s="9" t="str">
        <f t="shared" si="49"/>
        <v/>
      </c>
      <c r="N175" s="61">
        <f t="shared" si="52"/>
        <v>0</v>
      </c>
      <c r="O175" s="62">
        <f t="shared" si="59"/>
        <v>0</v>
      </c>
      <c r="P175" s="63">
        <f t="shared" si="59"/>
        <v>0</v>
      </c>
      <c r="Q175" s="63">
        <f t="shared" si="59"/>
        <v>0</v>
      </c>
      <c r="R175" s="182" t="str">
        <f t="shared" si="58"/>
        <v/>
      </c>
      <c r="S175" s="63">
        <f t="shared" si="46"/>
        <v>0</v>
      </c>
      <c r="T175" s="64">
        <f t="shared" si="47"/>
        <v>0</v>
      </c>
      <c r="U175" s="65">
        <f>IF(AND($M175,$O175&gt;0),IF(ISNA(VLOOKUP(C175,Oz_Stations,1,FALSE)),0,(ROUND($I175-$H175,0)+1-IF(MOD($H175,1)*24&gt;MOD(Brekky_Stop,1)*24,1,0)-IF(MOD(Brekky_Start,1)*24&gt;MOD($I175,1)*24,1,0))),0)</f>
        <v>0</v>
      </c>
      <c r="V175" s="66" t="b">
        <f>IF(AND($M175,$P175&gt;0),IF(ISNA(VLOOKUP(C175,Oz_Stations,1,FALSE)),0,(ROUND($I175-$H175,0)+1-IF(MOD($H175,1)*24&gt;MOD(Lunch_Stop,1)*24,1,0)-IF(MOD(Lunch_Start,1)*24&gt;MOD($I175,1)*24,1,0))))</f>
        <v>0</v>
      </c>
      <c r="W175" s="66">
        <f>IF(AND($M175,$Q175&gt;0),IF(ISNA(VLOOKUP(C175,Oz_Stations,1,FALSE)),0,(ROUND($I175-$H175,0)+1-IF(MOD($H175,1)*24&gt;MOD(Dinner_Stop,1)*24,1,0)-IF(MOD(Dinner_Start,1)*24&gt;MOD($I175,1)*24,1,0))),0)</f>
        <v>0</v>
      </c>
      <c r="X175" s="63">
        <f t="shared" si="53"/>
        <v>0</v>
      </c>
      <c r="Y175" s="63">
        <f t="shared" si="54"/>
        <v>0</v>
      </c>
      <c r="Z175" s="185">
        <f t="shared" si="55"/>
        <v>0</v>
      </c>
      <c r="AA175" s="191">
        <f t="shared" si="56"/>
        <v>0</v>
      </c>
      <c r="AB175" s="227">
        <f t="shared" si="50"/>
        <v>0</v>
      </c>
    </row>
    <row r="176" spans="1:28" ht="15" customHeight="1">
      <c r="A176" s="170">
        <f t="shared" si="51"/>
        <v>41627</v>
      </c>
      <c r="B176" s="168"/>
      <c r="C176" s="169"/>
      <c r="D176" s="167"/>
      <c r="E176" s="13">
        <f t="shared" si="48"/>
        <v>41627</v>
      </c>
      <c r="F176" s="12"/>
      <c r="G176" s="17"/>
      <c r="H176" s="16" t="str">
        <f t="shared" si="42"/>
        <v/>
      </c>
      <c r="I176" s="11" t="str">
        <f t="shared" si="43"/>
        <v/>
      </c>
      <c r="J176" s="10"/>
      <c r="K176" s="162"/>
      <c r="L176" s="67">
        <f t="shared" si="44"/>
        <v>0</v>
      </c>
      <c r="M176" s="9" t="str">
        <f t="shared" si="49"/>
        <v/>
      </c>
      <c r="N176" s="61">
        <f t="shared" si="52"/>
        <v>0</v>
      </c>
      <c r="O176" s="62">
        <f t="shared" si="59"/>
        <v>0</v>
      </c>
      <c r="P176" s="63">
        <f t="shared" si="59"/>
        <v>0</v>
      </c>
      <c r="Q176" s="63">
        <f t="shared" si="59"/>
        <v>0</v>
      </c>
      <c r="R176" s="182" t="str">
        <f t="shared" si="58"/>
        <v/>
      </c>
      <c r="S176" s="63">
        <f t="shared" si="46"/>
        <v>0</v>
      </c>
      <c r="T176" s="64">
        <f t="shared" si="47"/>
        <v>0</v>
      </c>
      <c r="U176" s="65">
        <f>IF(AND($M176,$O176&gt;0),IF(ISNA(VLOOKUP(C176,Oz_Stations,1,FALSE)),0,(ROUND($I176-$H176,0)+1-IF(MOD($H176,1)*24&gt;MOD(Brekky_Stop,1)*24,1,0)-IF(MOD(Brekky_Start,1)*24&gt;MOD($I176,1)*24,1,0))),0)</f>
        <v>0</v>
      </c>
      <c r="V176" s="66" t="b">
        <f>IF(AND($M176,$P176&gt;0),IF(ISNA(VLOOKUP(C176,Oz_Stations,1,FALSE)),0,(ROUND($I176-$H176,0)+1-IF(MOD($H176,1)*24&gt;MOD(Lunch_Stop,1)*24,1,0)-IF(MOD(Lunch_Start,1)*24&gt;MOD($I176,1)*24,1,0))))</f>
        <v>0</v>
      </c>
      <c r="W176" s="66">
        <f>IF(AND($M176,$Q176&gt;0),IF(ISNA(VLOOKUP(C176,Oz_Stations,1,FALSE)),0,(ROUND($I176-$H176,0)+1-IF(MOD($H176,1)*24&gt;MOD(Dinner_Stop,1)*24,1,0)-IF(MOD(Dinner_Start,1)*24&gt;MOD($I176,1)*24,1,0))),0)</f>
        <v>0</v>
      </c>
      <c r="X176" s="63">
        <f t="shared" si="53"/>
        <v>0</v>
      </c>
      <c r="Y176" s="63">
        <f t="shared" si="54"/>
        <v>0</v>
      </c>
      <c r="Z176" s="185">
        <f t="shared" si="55"/>
        <v>0</v>
      </c>
      <c r="AA176" s="191">
        <f t="shared" si="56"/>
        <v>0</v>
      </c>
      <c r="AB176" s="227">
        <f t="shared" si="50"/>
        <v>0</v>
      </c>
    </row>
    <row r="177" spans="1:28" ht="15" customHeight="1">
      <c r="A177" s="170">
        <f t="shared" si="51"/>
        <v>41628</v>
      </c>
      <c r="B177" s="168"/>
      <c r="C177" s="169"/>
      <c r="D177" s="167"/>
      <c r="E177" s="13">
        <f t="shared" si="48"/>
        <v>41628</v>
      </c>
      <c r="F177" s="12"/>
      <c r="G177" s="17"/>
      <c r="H177" s="16" t="str">
        <f t="shared" si="42"/>
        <v/>
      </c>
      <c r="I177" s="11" t="str">
        <f t="shared" si="43"/>
        <v/>
      </c>
      <c r="J177" s="10"/>
      <c r="K177" s="162"/>
      <c r="L177" s="67">
        <f t="shared" si="44"/>
        <v>0</v>
      </c>
      <c r="M177" s="9" t="str">
        <f t="shared" si="49"/>
        <v/>
      </c>
      <c r="N177" s="61">
        <f t="shared" si="52"/>
        <v>0</v>
      </c>
      <c r="O177" s="62">
        <f t="shared" si="59"/>
        <v>0</v>
      </c>
      <c r="P177" s="63">
        <f t="shared" si="59"/>
        <v>0</v>
      </c>
      <c r="Q177" s="63">
        <f t="shared" si="59"/>
        <v>0</v>
      </c>
      <c r="R177" s="182" t="str">
        <f t="shared" si="58"/>
        <v/>
      </c>
      <c r="S177" s="63">
        <f t="shared" si="46"/>
        <v>0</v>
      </c>
      <c r="T177" s="64">
        <f t="shared" si="47"/>
        <v>0</v>
      </c>
      <c r="U177" s="65">
        <f>IF(AND($M177,$O177&gt;0),IF(ISNA(VLOOKUP(C177,Oz_Stations,1,FALSE)),0,(ROUND($I177-$H177,0)+1-IF(MOD($H177,1)*24&gt;MOD(Brekky_Stop,1)*24,1,0)-IF(MOD(Brekky_Start,1)*24&gt;MOD($I177,1)*24,1,0))),0)</f>
        <v>0</v>
      </c>
      <c r="V177" s="66" t="b">
        <f>IF(AND($M177,$P177&gt;0),IF(ISNA(VLOOKUP(C177,Oz_Stations,1,FALSE)),0,(ROUND($I177-$H177,0)+1-IF(MOD($H177,1)*24&gt;MOD(Lunch_Stop,1)*24,1,0)-IF(MOD(Lunch_Start,1)*24&gt;MOD($I177,1)*24,1,0))))</f>
        <v>0</v>
      </c>
      <c r="W177" s="66">
        <f>IF(AND($M177,$Q177&gt;0),IF(ISNA(VLOOKUP(C177,Oz_Stations,1,FALSE)),0,(ROUND($I177-$H177,0)+1-IF(MOD($H177,1)*24&gt;MOD(Dinner_Stop,1)*24,1,0)-IF(MOD(Dinner_Start,1)*24&gt;MOD($I177,1)*24,1,0))),0)</f>
        <v>0</v>
      </c>
      <c r="X177" s="63">
        <f t="shared" si="53"/>
        <v>0</v>
      </c>
      <c r="Y177" s="63">
        <f t="shared" si="54"/>
        <v>0</v>
      </c>
      <c r="Z177" s="185">
        <f t="shared" si="55"/>
        <v>0</v>
      </c>
      <c r="AA177" s="191">
        <f t="shared" si="56"/>
        <v>0</v>
      </c>
      <c r="AB177" s="227">
        <f t="shared" si="50"/>
        <v>0</v>
      </c>
    </row>
    <row r="178" spans="1:28" ht="15" customHeight="1">
      <c r="A178" s="170">
        <f t="shared" si="51"/>
        <v>41629</v>
      </c>
      <c r="B178" s="168"/>
      <c r="C178" s="169"/>
      <c r="D178" s="167"/>
      <c r="E178" s="13">
        <f t="shared" si="48"/>
        <v>41629</v>
      </c>
      <c r="F178" s="12"/>
      <c r="G178" s="17"/>
      <c r="H178" s="16" t="str">
        <f t="shared" si="42"/>
        <v/>
      </c>
      <c r="I178" s="11" t="str">
        <f t="shared" si="43"/>
        <v/>
      </c>
      <c r="J178" s="10"/>
      <c r="K178" s="162"/>
      <c r="L178" s="67">
        <f t="shared" si="44"/>
        <v>0</v>
      </c>
      <c r="M178" s="9" t="str">
        <f t="shared" si="49"/>
        <v/>
      </c>
      <c r="N178" s="61">
        <f t="shared" si="52"/>
        <v>0</v>
      </c>
      <c r="O178" s="62">
        <f t="shared" si="59"/>
        <v>0</v>
      </c>
      <c r="P178" s="63">
        <f t="shared" si="59"/>
        <v>0</v>
      </c>
      <c r="Q178" s="63">
        <f t="shared" si="59"/>
        <v>0</v>
      </c>
      <c r="R178" s="182" t="str">
        <f t="shared" si="58"/>
        <v/>
      </c>
      <c r="S178" s="63">
        <f t="shared" si="46"/>
        <v>0</v>
      </c>
      <c r="T178" s="64">
        <f t="shared" si="47"/>
        <v>0</v>
      </c>
      <c r="U178" s="65">
        <f>IF(AND($M178,$O178&gt;0),IF(ISNA(VLOOKUP(C178,Oz_Stations,1,FALSE)),0,(ROUND($I178-$H178,0)+1-IF(MOD($H178,1)*24&gt;MOD(Brekky_Stop,1)*24,1,0)-IF(MOD(Brekky_Start,1)*24&gt;MOD($I178,1)*24,1,0))),0)</f>
        <v>0</v>
      </c>
      <c r="V178" s="66" t="b">
        <f>IF(AND($M178,$P178&gt;0),IF(ISNA(VLOOKUP(C178,Oz_Stations,1,FALSE)),0,(ROUND($I178-$H178,0)+1-IF(MOD($H178,1)*24&gt;MOD(Lunch_Stop,1)*24,1,0)-IF(MOD(Lunch_Start,1)*24&gt;MOD($I178,1)*24,1,0))))</f>
        <v>0</v>
      </c>
      <c r="W178" s="66">
        <f>IF(AND($M178,$Q178&gt;0),IF(ISNA(VLOOKUP(C178,Oz_Stations,1,FALSE)),0,(ROUND($I178-$H178,0)+1-IF(MOD($H178,1)*24&gt;MOD(Dinner_Stop,1)*24,1,0)-IF(MOD(Dinner_Start,1)*24&gt;MOD($I178,1)*24,1,0))),0)</f>
        <v>0</v>
      </c>
      <c r="X178" s="63">
        <f t="shared" si="53"/>
        <v>0</v>
      </c>
      <c r="Y178" s="63">
        <f t="shared" si="54"/>
        <v>0</v>
      </c>
      <c r="Z178" s="185">
        <f t="shared" si="55"/>
        <v>0</v>
      </c>
      <c r="AA178" s="191">
        <f t="shared" si="56"/>
        <v>0</v>
      </c>
      <c r="AB178" s="227">
        <f t="shared" si="50"/>
        <v>0</v>
      </c>
    </row>
    <row r="179" spans="1:28" ht="15" customHeight="1">
      <c r="A179" s="170">
        <f t="shared" si="51"/>
        <v>41630</v>
      </c>
      <c r="B179" s="168"/>
      <c r="C179" s="169"/>
      <c r="D179" s="167"/>
      <c r="E179" s="13">
        <f t="shared" si="48"/>
        <v>41630</v>
      </c>
      <c r="F179" s="12"/>
      <c r="G179" s="17"/>
      <c r="H179" s="16" t="str">
        <f t="shared" si="42"/>
        <v/>
      </c>
      <c r="I179" s="11" t="str">
        <f t="shared" si="43"/>
        <v/>
      </c>
      <c r="J179" s="10"/>
      <c r="K179" s="162"/>
      <c r="L179" s="67">
        <f t="shared" si="44"/>
        <v>0</v>
      </c>
      <c r="M179" s="9" t="str">
        <f t="shared" si="49"/>
        <v/>
      </c>
      <c r="N179" s="61">
        <f t="shared" si="52"/>
        <v>0</v>
      </c>
      <c r="O179" s="62">
        <f t="shared" si="59"/>
        <v>0</v>
      </c>
      <c r="P179" s="63">
        <f t="shared" si="59"/>
        <v>0</v>
      </c>
      <c r="Q179" s="63">
        <f t="shared" si="59"/>
        <v>0</v>
      </c>
      <c r="R179" s="182" t="str">
        <f t="shared" si="58"/>
        <v/>
      </c>
      <c r="S179" s="63">
        <f t="shared" si="46"/>
        <v>0</v>
      </c>
      <c r="T179" s="64">
        <f t="shared" si="47"/>
        <v>0</v>
      </c>
      <c r="U179" s="65">
        <f>IF(AND($M179,$O179&gt;0),IF(ISNA(VLOOKUP(C179,Oz_Stations,1,FALSE)),0,(ROUND($I179-$H179,0)+1-IF(MOD($H179,1)*24&gt;MOD(Brekky_Stop,1)*24,1,0)-IF(MOD(Brekky_Start,1)*24&gt;MOD($I179,1)*24,1,0))),0)</f>
        <v>0</v>
      </c>
      <c r="V179" s="66" t="b">
        <f>IF(AND($M179,$P179&gt;0),IF(ISNA(VLOOKUP(C179,Oz_Stations,1,FALSE)),0,(ROUND($I179-$H179,0)+1-IF(MOD($H179,1)*24&gt;MOD(Lunch_Stop,1)*24,1,0)-IF(MOD(Lunch_Start,1)*24&gt;MOD($I179,1)*24,1,0))))</f>
        <v>0</v>
      </c>
      <c r="W179" s="66">
        <f>IF(AND($M179,$Q179&gt;0),IF(ISNA(VLOOKUP(C179,Oz_Stations,1,FALSE)),0,(ROUND($I179-$H179,0)+1-IF(MOD($H179,1)*24&gt;MOD(Dinner_Stop,1)*24,1,0)-IF(MOD(Dinner_Start,1)*24&gt;MOD($I179,1)*24,1,0))),0)</f>
        <v>0</v>
      </c>
      <c r="X179" s="63">
        <f t="shared" si="53"/>
        <v>0</v>
      </c>
      <c r="Y179" s="63">
        <f t="shared" si="54"/>
        <v>0</v>
      </c>
      <c r="Z179" s="185">
        <f t="shared" si="55"/>
        <v>0</v>
      </c>
      <c r="AA179" s="191">
        <f t="shared" si="56"/>
        <v>0</v>
      </c>
      <c r="AB179" s="227">
        <f t="shared" si="50"/>
        <v>0</v>
      </c>
    </row>
    <row r="180" spans="1:28" ht="15" customHeight="1">
      <c r="A180" s="170">
        <f t="shared" si="51"/>
        <v>41631</v>
      </c>
      <c r="B180" s="168"/>
      <c r="C180" s="169"/>
      <c r="D180" s="167"/>
      <c r="E180" s="13">
        <f t="shared" si="48"/>
        <v>41631</v>
      </c>
      <c r="F180" s="12"/>
      <c r="G180" s="17"/>
      <c r="H180" s="16" t="str">
        <f t="shared" si="42"/>
        <v/>
      </c>
      <c r="I180" s="11" t="str">
        <f t="shared" si="43"/>
        <v/>
      </c>
      <c r="J180" s="10"/>
      <c r="K180" s="162"/>
      <c r="L180" s="67">
        <f t="shared" si="44"/>
        <v>0</v>
      </c>
      <c r="M180" s="9" t="str">
        <f t="shared" si="49"/>
        <v/>
      </c>
      <c r="N180" s="61">
        <f t="shared" si="52"/>
        <v>0</v>
      </c>
      <c r="O180" s="62">
        <f t="shared" si="59"/>
        <v>0</v>
      </c>
      <c r="P180" s="63">
        <f t="shared" si="59"/>
        <v>0</v>
      </c>
      <c r="Q180" s="63">
        <f t="shared" si="59"/>
        <v>0</v>
      </c>
      <c r="R180" s="182" t="str">
        <f t="shared" si="58"/>
        <v/>
      </c>
      <c r="S180" s="63">
        <f t="shared" si="46"/>
        <v>0</v>
      </c>
      <c r="T180" s="64">
        <f t="shared" si="47"/>
        <v>0</v>
      </c>
      <c r="U180" s="65">
        <f>IF(AND($M180,$O180&gt;0),IF(ISNA(VLOOKUP(C180,Oz_Stations,1,FALSE)),0,(ROUND($I180-$H180,0)+1-IF(MOD($H180,1)*24&gt;MOD(Brekky_Stop,1)*24,1,0)-IF(MOD(Brekky_Start,1)*24&gt;MOD($I180,1)*24,1,0))),0)</f>
        <v>0</v>
      </c>
      <c r="V180" s="66" t="b">
        <f>IF(AND($M180,$P180&gt;0),IF(ISNA(VLOOKUP(C180,Oz_Stations,1,FALSE)),0,(ROUND($I180-$H180,0)+1-IF(MOD($H180,1)*24&gt;MOD(Lunch_Stop,1)*24,1,0)-IF(MOD(Lunch_Start,1)*24&gt;MOD($I180,1)*24,1,0))))</f>
        <v>0</v>
      </c>
      <c r="W180" s="66">
        <f>IF(AND($M180,$Q180&gt;0),IF(ISNA(VLOOKUP(C180,Oz_Stations,1,FALSE)),0,(ROUND($I180-$H180,0)+1-IF(MOD($H180,1)*24&gt;MOD(Dinner_Stop,1)*24,1,0)-IF(MOD(Dinner_Start,1)*24&gt;MOD($I180,1)*24,1,0))),0)</f>
        <v>0</v>
      </c>
      <c r="X180" s="63">
        <f t="shared" si="53"/>
        <v>0</v>
      </c>
      <c r="Y180" s="63">
        <f t="shared" si="54"/>
        <v>0</v>
      </c>
      <c r="Z180" s="185">
        <f t="shared" si="55"/>
        <v>0</v>
      </c>
      <c r="AA180" s="191">
        <f t="shared" si="56"/>
        <v>0</v>
      </c>
      <c r="AB180" s="227">
        <f t="shared" si="50"/>
        <v>0</v>
      </c>
    </row>
    <row r="181" spans="1:28" ht="15" customHeight="1">
      <c r="A181" s="170">
        <f t="shared" si="51"/>
        <v>41632</v>
      </c>
      <c r="B181" s="168"/>
      <c r="C181" s="169"/>
      <c r="D181" s="167"/>
      <c r="E181" s="13">
        <f t="shared" si="48"/>
        <v>41632</v>
      </c>
      <c r="F181" s="12"/>
      <c r="G181" s="17"/>
      <c r="H181" s="16" t="str">
        <f t="shared" si="42"/>
        <v/>
      </c>
      <c r="I181" s="11" t="str">
        <f t="shared" si="43"/>
        <v/>
      </c>
      <c r="J181" s="10"/>
      <c r="K181" s="162"/>
      <c r="L181" s="67">
        <f t="shared" si="44"/>
        <v>0</v>
      </c>
      <c r="M181" s="9" t="str">
        <f t="shared" si="49"/>
        <v/>
      </c>
      <c r="N181" s="61">
        <f t="shared" si="52"/>
        <v>0</v>
      </c>
      <c r="O181" s="62">
        <f t="shared" si="59"/>
        <v>0</v>
      </c>
      <c r="P181" s="63">
        <f t="shared" si="59"/>
        <v>0</v>
      </c>
      <c r="Q181" s="63">
        <f t="shared" si="59"/>
        <v>0</v>
      </c>
      <c r="R181" s="182" t="str">
        <f t="shared" si="58"/>
        <v/>
      </c>
      <c r="S181" s="63">
        <f t="shared" si="46"/>
        <v>0</v>
      </c>
      <c r="T181" s="64">
        <f t="shared" si="47"/>
        <v>0</v>
      </c>
      <c r="U181" s="65">
        <f>IF(AND($M181,$O181&gt;0),IF(ISNA(VLOOKUP(C181,Oz_Stations,1,FALSE)),0,(ROUND($I181-$H181,0)+1-IF(MOD($H181,1)*24&gt;MOD(Brekky_Stop,1)*24,1,0)-IF(MOD(Brekky_Start,1)*24&gt;MOD($I181,1)*24,1,0))),0)</f>
        <v>0</v>
      </c>
      <c r="V181" s="66" t="b">
        <f>IF(AND($M181,$P181&gt;0),IF(ISNA(VLOOKUP(C181,Oz_Stations,1,FALSE)),0,(ROUND($I181-$H181,0)+1-IF(MOD($H181,1)*24&gt;MOD(Lunch_Stop,1)*24,1,0)-IF(MOD(Lunch_Start,1)*24&gt;MOD($I181,1)*24,1,0))))</f>
        <v>0</v>
      </c>
      <c r="W181" s="66">
        <f>IF(AND($M181,$Q181&gt;0),IF(ISNA(VLOOKUP(C181,Oz_Stations,1,FALSE)),0,(ROUND($I181-$H181,0)+1-IF(MOD($H181,1)*24&gt;MOD(Dinner_Stop,1)*24,1,0)-IF(MOD(Dinner_Start,1)*24&gt;MOD($I181,1)*24,1,0))),0)</f>
        <v>0</v>
      </c>
      <c r="X181" s="63">
        <f t="shared" si="53"/>
        <v>0</v>
      </c>
      <c r="Y181" s="63">
        <f t="shared" si="54"/>
        <v>0</v>
      </c>
      <c r="Z181" s="185">
        <f t="shared" si="55"/>
        <v>0</v>
      </c>
      <c r="AA181" s="191">
        <f t="shared" si="56"/>
        <v>0</v>
      </c>
      <c r="AB181" s="227">
        <f t="shared" si="50"/>
        <v>0</v>
      </c>
    </row>
    <row r="182" spans="1:28" ht="15" customHeight="1">
      <c r="A182" s="170">
        <f t="shared" si="51"/>
        <v>41633</v>
      </c>
      <c r="B182" s="168"/>
      <c r="C182" s="169"/>
      <c r="D182" s="167"/>
      <c r="E182" s="13">
        <f t="shared" si="48"/>
        <v>41633</v>
      </c>
      <c r="F182" s="12"/>
      <c r="G182" s="17"/>
      <c r="H182" s="16" t="str">
        <f t="shared" si="42"/>
        <v/>
      </c>
      <c r="I182" s="11" t="str">
        <f t="shared" si="43"/>
        <v/>
      </c>
      <c r="J182" s="10"/>
      <c r="K182" s="162"/>
      <c r="L182" s="67">
        <f t="shared" si="44"/>
        <v>0</v>
      </c>
      <c r="M182" s="9" t="str">
        <f t="shared" si="49"/>
        <v/>
      </c>
      <c r="N182" s="61">
        <f t="shared" si="52"/>
        <v>0</v>
      </c>
      <c r="O182" s="62">
        <f t="shared" si="59"/>
        <v>0</v>
      </c>
      <c r="P182" s="63">
        <f t="shared" si="59"/>
        <v>0</v>
      </c>
      <c r="Q182" s="63">
        <f t="shared" si="59"/>
        <v>0</v>
      </c>
      <c r="R182" s="182" t="str">
        <f t="shared" si="58"/>
        <v/>
      </c>
      <c r="S182" s="63">
        <f t="shared" si="46"/>
        <v>0</v>
      </c>
      <c r="T182" s="64">
        <f t="shared" si="47"/>
        <v>0</v>
      </c>
      <c r="U182" s="65">
        <f>IF(AND($M182,$O182&gt;0),IF(ISNA(VLOOKUP(C182,Oz_Stations,1,FALSE)),0,(ROUND($I182-$H182,0)+1-IF(MOD($H182,1)*24&gt;MOD(Brekky_Stop,1)*24,1,0)-IF(MOD(Brekky_Start,1)*24&gt;MOD($I182,1)*24,1,0))),0)</f>
        <v>0</v>
      </c>
      <c r="V182" s="66" t="b">
        <f>IF(AND($M182,$P182&gt;0),IF(ISNA(VLOOKUP(C182,Oz_Stations,1,FALSE)),0,(ROUND($I182-$H182,0)+1-IF(MOD($H182,1)*24&gt;MOD(Lunch_Stop,1)*24,1,0)-IF(MOD(Lunch_Start,1)*24&gt;MOD($I182,1)*24,1,0))))</f>
        <v>0</v>
      </c>
      <c r="W182" s="66">
        <f>IF(AND($M182,$Q182&gt;0),IF(ISNA(VLOOKUP(C182,Oz_Stations,1,FALSE)),0,(ROUND($I182-$H182,0)+1-IF(MOD($H182,1)*24&gt;MOD(Dinner_Stop,1)*24,1,0)-IF(MOD(Dinner_Start,1)*24&gt;MOD($I182,1)*24,1,0))),0)</f>
        <v>0</v>
      </c>
      <c r="X182" s="63">
        <f t="shared" si="53"/>
        <v>0</v>
      </c>
      <c r="Y182" s="63">
        <f t="shared" si="54"/>
        <v>0</v>
      </c>
      <c r="Z182" s="185">
        <f t="shared" si="55"/>
        <v>0</v>
      </c>
      <c r="AA182" s="191">
        <f t="shared" si="56"/>
        <v>0</v>
      </c>
      <c r="AB182" s="227">
        <f t="shared" si="50"/>
        <v>0</v>
      </c>
    </row>
    <row r="183" spans="1:28" ht="15" customHeight="1">
      <c r="A183" s="170">
        <f t="shared" si="51"/>
        <v>41634</v>
      </c>
      <c r="B183" s="168"/>
      <c r="C183" s="169"/>
      <c r="D183" s="167"/>
      <c r="E183" s="13">
        <f t="shared" si="48"/>
        <v>41634</v>
      </c>
      <c r="F183" s="12"/>
      <c r="G183" s="17"/>
      <c r="H183" s="16" t="str">
        <f t="shared" si="42"/>
        <v/>
      </c>
      <c r="I183" s="11" t="str">
        <f t="shared" si="43"/>
        <v/>
      </c>
      <c r="J183" s="10"/>
      <c r="K183" s="162"/>
      <c r="L183" s="67">
        <f t="shared" si="44"/>
        <v>0</v>
      </c>
      <c r="M183" s="9" t="str">
        <f t="shared" si="49"/>
        <v/>
      </c>
      <c r="N183" s="61">
        <f t="shared" si="52"/>
        <v>0</v>
      </c>
      <c r="O183" s="62">
        <f t="shared" si="59"/>
        <v>0</v>
      </c>
      <c r="P183" s="63">
        <f t="shared" si="59"/>
        <v>0</v>
      </c>
      <c r="Q183" s="63">
        <f t="shared" si="59"/>
        <v>0</v>
      </c>
      <c r="R183" s="182" t="str">
        <f t="shared" si="58"/>
        <v/>
      </c>
      <c r="S183" s="63">
        <f t="shared" si="46"/>
        <v>0</v>
      </c>
      <c r="T183" s="64">
        <f t="shared" si="47"/>
        <v>0</v>
      </c>
      <c r="U183" s="65">
        <f>IF(AND($M183,$O183&gt;0),IF(ISNA(VLOOKUP(C183,Oz_Stations,1,FALSE)),0,(ROUND($I183-$H183,0)+1-IF(MOD($H183,1)*24&gt;MOD(Brekky_Stop,1)*24,1,0)-IF(MOD(Brekky_Start,1)*24&gt;MOD($I183,1)*24,1,0))),0)</f>
        <v>0</v>
      </c>
      <c r="V183" s="66" t="b">
        <f>IF(AND($M183,$P183&gt;0),IF(ISNA(VLOOKUP(C183,Oz_Stations,1,FALSE)),0,(ROUND($I183-$H183,0)+1-IF(MOD($H183,1)*24&gt;MOD(Lunch_Stop,1)*24,1,0)-IF(MOD(Lunch_Start,1)*24&gt;MOD($I183,1)*24,1,0))))</f>
        <v>0</v>
      </c>
      <c r="W183" s="66">
        <f>IF(AND($M183,$Q183&gt;0),IF(ISNA(VLOOKUP(C183,Oz_Stations,1,FALSE)),0,(ROUND($I183-$H183,0)+1-IF(MOD($H183,1)*24&gt;MOD(Dinner_Stop,1)*24,1,0)-IF(MOD(Dinner_Start,1)*24&gt;MOD($I183,1)*24,1,0))),0)</f>
        <v>0</v>
      </c>
      <c r="X183" s="63">
        <f t="shared" si="53"/>
        <v>0</v>
      </c>
      <c r="Y183" s="63">
        <f t="shared" si="54"/>
        <v>0</v>
      </c>
      <c r="Z183" s="185">
        <f t="shared" si="55"/>
        <v>0</v>
      </c>
      <c r="AA183" s="191">
        <f t="shared" si="56"/>
        <v>0</v>
      </c>
      <c r="AB183" s="227">
        <f t="shared" si="50"/>
        <v>0</v>
      </c>
    </row>
    <row r="184" spans="1:28" ht="15" customHeight="1">
      <c r="A184" s="170">
        <f t="shared" si="51"/>
        <v>41635</v>
      </c>
      <c r="B184" s="168"/>
      <c r="C184" s="169"/>
      <c r="D184" s="167"/>
      <c r="E184" s="13">
        <f t="shared" si="48"/>
        <v>41635</v>
      </c>
      <c r="F184" s="12"/>
      <c r="G184" s="17"/>
      <c r="H184" s="16" t="str">
        <f t="shared" si="42"/>
        <v/>
      </c>
      <c r="I184" s="11" t="str">
        <f t="shared" si="43"/>
        <v/>
      </c>
      <c r="J184" s="10"/>
      <c r="K184" s="162"/>
      <c r="L184" s="67">
        <f t="shared" si="44"/>
        <v>0</v>
      </c>
      <c r="M184" s="9" t="str">
        <f t="shared" si="49"/>
        <v/>
      </c>
      <c r="N184" s="61">
        <f t="shared" si="52"/>
        <v>0</v>
      </c>
      <c r="O184" s="62">
        <f t="shared" si="59"/>
        <v>0</v>
      </c>
      <c r="P184" s="63">
        <f t="shared" si="59"/>
        <v>0</v>
      </c>
      <c r="Q184" s="63">
        <f t="shared" si="59"/>
        <v>0</v>
      </c>
      <c r="R184" s="182" t="str">
        <f t="shared" si="58"/>
        <v/>
      </c>
      <c r="S184" s="63">
        <f t="shared" si="46"/>
        <v>0</v>
      </c>
      <c r="T184" s="64">
        <f t="shared" si="47"/>
        <v>0</v>
      </c>
      <c r="U184" s="65">
        <f>IF(AND($M184,$O184&gt;0),IF(ISNA(VLOOKUP(C184,Oz_Stations,1,FALSE)),0,(ROUND($I184-$H184,0)+1-IF(MOD($H184,1)*24&gt;MOD(Brekky_Stop,1)*24,1,0)-IF(MOD(Brekky_Start,1)*24&gt;MOD($I184,1)*24,1,0))),0)</f>
        <v>0</v>
      </c>
      <c r="V184" s="66" t="b">
        <f>IF(AND($M184,$P184&gt;0),IF(ISNA(VLOOKUP(C184,Oz_Stations,1,FALSE)),0,(ROUND($I184-$H184,0)+1-IF(MOD($H184,1)*24&gt;MOD(Lunch_Stop,1)*24,1,0)-IF(MOD(Lunch_Start,1)*24&gt;MOD($I184,1)*24,1,0))))</f>
        <v>0</v>
      </c>
      <c r="W184" s="66">
        <f>IF(AND($M184,$Q184&gt;0),IF(ISNA(VLOOKUP(C184,Oz_Stations,1,FALSE)),0,(ROUND($I184-$H184,0)+1-IF(MOD($H184,1)*24&gt;MOD(Dinner_Stop,1)*24,1,0)-IF(MOD(Dinner_Start,1)*24&gt;MOD($I184,1)*24,1,0))),0)</f>
        <v>0</v>
      </c>
      <c r="X184" s="63">
        <f t="shared" si="53"/>
        <v>0</v>
      </c>
      <c r="Y184" s="63">
        <f t="shared" si="54"/>
        <v>0</v>
      </c>
      <c r="Z184" s="185">
        <f t="shared" si="55"/>
        <v>0</v>
      </c>
      <c r="AA184" s="191">
        <f t="shared" si="56"/>
        <v>0</v>
      </c>
      <c r="AB184" s="227">
        <f t="shared" si="50"/>
        <v>0</v>
      </c>
    </row>
    <row r="185" spans="1:28" ht="15" customHeight="1">
      <c r="A185" s="170">
        <f t="shared" si="51"/>
        <v>41636</v>
      </c>
      <c r="B185" s="168"/>
      <c r="C185" s="169"/>
      <c r="D185" s="167"/>
      <c r="E185" s="13">
        <f t="shared" si="48"/>
        <v>41636</v>
      </c>
      <c r="F185" s="12"/>
      <c r="G185" s="17"/>
      <c r="H185" s="16" t="str">
        <f t="shared" si="42"/>
        <v/>
      </c>
      <c r="I185" s="11" t="str">
        <f t="shared" si="43"/>
        <v/>
      </c>
      <c r="J185" s="10"/>
      <c r="K185" s="162"/>
      <c r="L185" s="67">
        <f t="shared" si="44"/>
        <v>0</v>
      </c>
      <c r="M185" s="9" t="str">
        <f t="shared" si="49"/>
        <v/>
      </c>
      <c r="N185" s="61">
        <f t="shared" si="52"/>
        <v>0</v>
      </c>
      <c r="O185" s="62">
        <f t="shared" ref="O185:Q204" si="60">IF(ISNA(VLOOKUP($C185,OZ_TD_Stations,1,FALSE)),0,VLOOKUP($C185,OZ_StnAllow,O$4,FALSE))</f>
        <v>0</v>
      </c>
      <c r="P185" s="63">
        <f t="shared" si="60"/>
        <v>0</v>
      </c>
      <c r="Q185" s="63">
        <f t="shared" si="60"/>
        <v>0</v>
      </c>
      <c r="R185" s="182" t="str">
        <f t="shared" si="58"/>
        <v/>
      </c>
      <c r="S185" s="63">
        <f t="shared" si="46"/>
        <v>0</v>
      </c>
      <c r="T185" s="64">
        <f t="shared" si="47"/>
        <v>0</v>
      </c>
      <c r="U185" s="65">
        <f>IF(AND($M185,$O185&gt;0),IF(ISNA(VLOOKUP(C185,Oz_Stations,1,FALSE)),0,(ROUND($I185-$H185,0)+1-IF(MOD($H185,1)*24&gt;MOD(Brekky_Stop,1)*24,1,0)-IF(MOD(Brekky_Start,1)*24&gt;MOD($I185,1)*24,1,0))),0)</f>
        <v>0</v>
      </c>
      <c r="V185" s="66" t="b">
        <f>IF(AND($M185,$P185&gt;0),IF(ISNA(VLOOKUP(C185,Oz_Stations,1,FALSE)),0,(ROUND($I185-$H185,0)+1-IF(MOD($H185,1)*24&gt;MOD(Lunch_Stop,1)*24,1,0)-IF(MOD(Lunch_Start,1)*24&gt;MOD($I185,1)*24,1,0))))</f>
        <v>0</v>
      </c>
      <c r="W185" s="66">
        <f>IF(AND($M185,$Q185&gt;0),IF(ISNA(VLOOKUP(C185,Oz_Stations,1,FALSE)),0,(ROUND($I185-$H185,0)+1-IF(MOD($H185,1)*24&gt;MOD(Dinner_Stop,1)*24,1,0)-IF(MOD(Dinner_Start,1)*24&gt;MOD($I185,1)*24,1,0))),0)</f>
        <v>0</v>
      </c>
      <c r="X185" s="63">
        <f t="shared" si="53"/>
        <v>0</v>
      </c>
      <c r="Y185" s="63">
        <f t="shared" si="54"/>
        <v>0</v>
      </c>
      <c r="Z185" s="185">
        <f t="shared" si="55"/>
        <v>0</v>
      </c>
      <c r="AA185" s="191">
        <f t="shared" si="56"/>
        <v>0</v>
      </c>
      <c r="AB185" s="227">
        <f t="shared" si="50"/>
        <v>0</v>
      </c>
    </row>
    <row r="186" spans="1:28" ht="15" customHeight="1">
      <c r="A186" s="170">
        <f t="shared" si="51"/>
        <v>41637</v>
      </c>
      <c r="B186" s="168"/>
      <c r="C186" s="169"/>
      <c r="D186" s="167"/>
      <c r="E186" s="13">
        <f t="shared" si="48"/>
        <v>41637</v>
      </c>
      <c r="F186" s="12"/>
      <c r="G186" s="17"/>
      <c r="H186" s="16" t="str">
        <f t="shared" si="42"/>
        <v/>
      </c>
      <c r="I186" s="11" t="str">
        <f t="shared" si="43"/>
        <v/>
      </c>
      <c r="J186" s="10"/>
      <c r="K186" s="162"/>
      <c r="L186" s="67">
        <f t="shared" si="44"/>
        <v>0</v>
      </c>
      <c r="M186" s="9" t="str">
        <f t="shared" si="49"/>
        <v/>
      </c>
      <c r="N186" s="61">
        <f t="shared" si="52"/>
        <v>0</v>
      </c>
      <c r="O186" s="62">
        <f t="shared" si="60"/>
        <v>0</v>
      </c>
      <c r="P186" s="63">
        <f t="shared" si="60"/>
        <v>0</v>
      </c>
      <c r="Q186" s="63">
        <f t="shared" si="60"/>
        <v>0</v>
      </c>
      <c r="R186" s="182" t="str">
        <f t="shared" si="58"/>
        <v/>
      </c>
      <c r="S186" s="63">
        <f t="shared" si="46"/>
        <v>0</v>
      </c>
      <c r="T186" s="64">
        <f t="shared" si="47"/>
        <v>0</v>
      </c>
      <c r="U186" s="65">
        <f>IF(AND($M186,$O186&gt;0),IF(ISNA(VLOOKUP(C186,Oz_Stations,1,FALSE)),0,(ROUND($I186-$H186,0)+1-IF(MOD($H186,1)*24&gt;MOD(Brekky_Stop,1)*24,1,0)-IF(MOD(Brekky_Start,1)*24&gt;MOD($I186,1)*24,1,0))),0)</f>
        <v>0</v>
      </c>
      <c r="V186" s="66" t="b">
        <f>IF(AND($M186,$P186&gt;0),IF(ISNA(VLOOKUP(C186,Oz_Stations,1,FALSE)),0,(ROUND($I186-$H186,0)+1-IF(MOD($H186,1)*24&gt;MOD(Lunch_Stop,1)*24,1,0)-IF(MOD(Lunch_Start,1)*24&gt;MOD($I186,1)*24,1,0))))</f>
        <v>0</v>
      </c>
      <c r="W186" s="66">
        <f>IF(AND($M186,$Q186&gt;0),IF(ISNA(VLOOKUP(C186,Oz_Stations,1,FALSE)),0,(ROUND($I186-$H186,0)+1-IF(MOD($H186,1)*24&gt;MOD(Dinner_Stop,1)*24,1,0)-IF(MOD(Dinner_Start,1)*24&gt;MOD($I186,1)*24,1,0))),0)</f>
        <v>0</v>
      </c>
      <c r="X186" s="63">
        <f t="shared" si="53"/>
        <v>0</v>
      </c>
      <c r="Y186" s="63">
        <f t="shared" si="54"/>
        <v>0</v>
      </c>
      <c r="Z186" s="185">
        <f t="shared" si="55"/>
        <v>0</v>
      </c>
      <c r="AA186" s="191">
        <f t="shared" si="56"/>
        <v>0</v>
      </c>
      <c r="AB186" s="227">
        <f t="shared" si="50"/>
        <v>0</v>
      </c>
    </row>
    <row r="187" spans="1:28" ht="15" customHeight="1">
      <c r="A187" s="170">
        <f t="shared" si="51"/>
        <v>41638</v>
      </c>
      <c r="B187" s="168"/>
      <c r="C187" s="169"/>
      <c r="D187" s="167"/>
      <c r="E187" s="13">
        <f t="shared" si="48"/>
        <v>41638</v>
      </c>
      <c r="F187" s="12"/>
      <c r="G187" s="17"/>
      <c r="H187" s="16" t="str">
        <f t="shared" si="42"/>
        <v/>
      </c>
      <c r="I187" s="11" t="str">
        <f t="shared" si="43"/>
        <v/>
      </c>
      <c r="J187" s="10"/>
      <c r="K187" s="162"/>
      <c r="L187" s="67">
        <f t="shared" si="44"/>
        <v>0</v>
      </c>
      <c r="M187" s="9" t="str">
        <f t="shared" si="49"/>
        <v/>
      </c>
      <c r="N187" s="61">
        <f t="shared" si="52"/>
        <v>0</v>
      </c>
      <c r="O187" s="62">
        <f t="shared" si="60"/>
        <v>0</v>
      </c>
      <c r="P187" s="63">
        <f t="shared" si="60"/>
        <v>0</v>
      </c>
      <c r="Q187" s="63">
        <f t="shared" si="60"/>
        <v>0</v>
      </c>
      <c r="R187" s="182" t="str">
        <f t="shared" si="58"/>
        <v/>
      </c>
      <c r="S187" s="63">
        <f t="shared" si="46"/>
        <v>0</v>
      </c>
      <c r="T187" s="64">
        <f t="shared" si="47"/>
        <v>0</v>
      </c>
      <c r="U187" s="65">
        <f>IF(AND($M187,$O187&gt;0),IF(ISNA(VLOOKUP(C187,Oz_Stations,1,FALSE)),0,(ROUND($I187-$H187,0)+1-IF(MOD($H187,1)*24&gt;MOD(Brekky_Stop,1)*24,1,0)-IF(MOD(Brekky_Start,1)*24&gt;MOD($I187,1)*24,1,0))),0)</f>
        <v>0</v>
      </c>
      <c r="V187" s="66" t="b">
        <f>IF(AND($M187,$P187&gt;0),IF(ISNA(VLOOKUP(C187,Oz_Stations,1,FALSE)),0,(ROUND($I187-$H187,0)+1-IF(MOD($H187,1)*24&gt;MOD(Lunch_Stop,1)*24,1,0)-IF(MOD(Lunch_Start,1)*24&gt;MOD($I187,1)*24,1,0))))</f>
        <v>0</v>
      </c>
      <c r="W187" s="66">
        <f>IF(AND($M187,$Q187&gt;0),IF(ISNA(VLOOKUP(C187,Oz_Stations,1,FALSE)),0,(ROUND($I187-$H187,0)+1-IF(MOD($H187,1)*24&gt;MOD(Dinner_Stop,1)*24,1,0)-IF(MOD(Dinner_Start,1)*24&gt;MOD($I187,1)*24,1,0))),0)</f>
        <v>0</v>
      </c>
      <c r="X187" s="63">
        <f t="shared" si="53"/>
        <v>0</v>
      </c>
      <c r="Y187" s="63">
        <f t="shared" si="54"/>
        <v>0</v>
      </c>
      <c r="Z187" s="185">
        <f t="shared" si="55"/>
        <v>0</v>
      </c>
      <c r="AA187" s="191">
        <f t="shared" si="56"/>
        <v>0</v>
      </c>
      <c r="AB187" s="227">
        <f t="shared" si="50"/>
        <v>0</v>
      </c>
    </row>
    <row r="188" spans="1:28" ht="15" customHeight="1">
      <c r="A188" s="170">
        <f t="shared" si="51"/>
        <v>41639</v>
      </c>
      <c r="B188" s="168"/>
      <c r="C188" s="169"/>
      <c r="D188" s="167"/>
      <c r="E188" s="13">
        <f t="shared" si="48"/>
        <v>41639</v>
      </c>
      <c r="F188" s="12"/>
      <c r="G188" s="17"/>
      <c r="H188" s="16" t="str">
        <f t="shared" si="42"/>
        <v/>
      </c>
      <c r="I188" s="11" t="str">
        <f t="shared" si="43"/>
        <v/>
      </c>
      <c r="J188" s="10"/>
      <c r="K188" s="162"/>
      <c r="L188" s="67">
        <f t="shared" si="44"/>
        <v>0</v>
      </c>
      <c r="M188" s="9" t="str">
        <f t="shared" si="49"/>
        <v/>
      </c>
      <c r="N188" s="61">
        <f t="shared" si="52"/>
        <v>0</v>
      </c>
      <c r="O188" s="62">
        <f t="shared" si="60"/>
        <v>0</v>
      </c>
      <c r="P188" s="63">
        <f t="shared" si="60"/>
        <v>0</v>
      </c>
      <c r="Q188" s="63">
        <f t="shared" si="60"/>
        <v>0</v>
      </c>
      <c r="R188" s="182" t="str">
        <f t="shared" si="58"/>
        <v/>
      </c>
      <c r="S188" s="63">
        <f t="shared" si="46"/>
        <v>0</v>
      </c>
      <c r="T188" s="64">
        <f t="shared" si="47"/>
        <v>0</v>
      </c>
      <c r="U188" s="65">
        <f>IF(AND($M188,$O188&gt;0),IF(ISNA(VLOOKUP(C188,Oz_Stations,1,FALSE)),0,(ROUND($I188-$H188,0)+1-IF(MOD($H188,1)*24&gt;MOD(Brekky_Stop,1)*24,1,0)-IF(MOD(Brekky_Start,1)*24&gt;MOD($I188,1)*24,1,0))),0)</f>
        <v>0</v>
      </c>
      <c r="V188" s="66" t="b">
        <f>IF(AND($M188,$P188&gt;0),IF(ISNA(VLOOKUP(C188,Oz_Stations,1,FALSE)),0,(ROUND($I188-$H188,0)+1-IF(MOD($H188,1)*24&gt;MOD(Lunch_Stop,1)*24,1,0)-IF(MOD(Lunch_Start,1)*24&gt;MOD($I188,1)*24,1,0))))</f>
        <v>0</v>
      </c>
      <c r="W188" s="66">
        <f>IF(AND($M188,$Q188&gt;0),IF(ISNA(VLOOKUP(C188,Oz_Stations,1,FALSE)),0,(ROUND($I188-$H188,0)+1-IF(MOD($H188,1)*24&gt;MOD(Dinner_Stop,1)*24,1,0)-IF(MOD(Dinner_Start,1)*24&gt;MOD($I188,1)*24,1,0))),0)</f>
        <v>0</v>
      </c>
      <c r="X188" s="63">
        <f t="shared" si="53"/>
        <v>0</v>
      </c>
      <c r="Y188" s="63">
        <f t="shared" si="54"/>
        <v>0</v>
      </c>
      <c r="Z188" s="185">
        <f t="shared" si="55"/>
        <v>0</v>
      </c>
      <c r="AA188" s="191">
        <f t="shared" si="56"/>
        <v>0</v>
      </c>
      <c r="AB188" s="227">
        <f t="shared" si="50"/>
        <v>0</v>
      </c>
    </row>
    <row r="189" spans="1:28" ht="15" customHeight="1">
      <c r="A189" s="170">
        <f t="shared" si="51"/>
        <v>41640</v>
      </c>
      <c r="B189" s="168"/>
      <c r="C189" s="169"/>
      <c r="D189" s="167"/>
      <c r="E189" s="13">
        <f t="shared" si="48"/>
        <v>41640</v>
      </c>
      <c r="F189" s="12"/>
      <c r="G189" s="17"/>
      <c r="H189" s="16" t="str">
        <f t="shared" si="42"/>
        <v/>
      </c>
      <c r="I189" s="11" t="str">
        <f t="shared" si="43"/>
        <v/>
      </c>
      <c r="J189" s="10"/>
      <c r="K189" s="162"/>
      <c r="L189" s="67">
        <f t="shared" si="44"/>
        <v>0</v>
      </c>
      <c r="M189" s="9" t="str">
        <f t="shared" si="49"/>
        <v/>
      </c>
      <c r="N189" s="61">
        <f t="shared" si="52"/>
        <v>0</v>
      </c>
      <c r="O189" s="62">
        <f t="shared" si="60"/>
        <v>0</v>
      </c>
      <c r="P189" s="63">
        <f t="shared" si="60"/>
        <v>0</v>
      </c>
      <c r="Q189" s="63">
        <f t="shared" si="60"/>
        <v>0</v>
      </c>
      <c r="R189" s="182" t="str">
        <f t="shared" si="58"/>
        <v/>
      </c>
      <c r="S189" s="63">
        <f t="shared" si="46"/>
        <v>0</v>
      </c>
      <c r="T189" s="64">
        <f t="shared" si="47"/>
        <v>0</v>
      </c>
      <c r="U189" s="65">
        <f>IF(AND($M189,$O189&gt;0),IF(ISNA(VLOOKUP(C189,Oz_Stations,1,FALSE)),0,(ROUND($I189-$H189,0)+1-IF(MOD($H189,1)*24&gt;MOD(Brekky_Stop,1)*24,1,0)-IF(MOD(Brekky_Start,1)*24&gt;MOD($I189,1)*24,1,0))),0)</f>
        <v>0</v>
      </c>
      <c r="V189" s="66" t="b">
        <f>IF(AND($M189,$P189&gt;0),IF(ISNA(VLOOKUP(C189,Oz_Stations,1,FALSE)),0,(ROUND($I189-$H189,0)+1-IF(MOD($H189,1)*24&gt;MOD(Lunch_Stop,1)*24,1,0)-IF(MOD(Lunch_Start,1)*24&gt;MOD($I189,1)*24,1,0))))</f>
        <v>0</v>
      </c>
      <c r="W189" s="66">
        <f>IF(AND($M189,$Q189&gt;0),IF(ISNA(VLOOKUP(C189,Oz_Stations,1,FALSE)),0,(ROUND($I189-$H189,0)+1-IF(MOD($H189,1)*24&gt;MOD(Dinner_Stop,1)*24,1,0)-IF(MOD(Dinner_Start,1)*24&gt;MOD($I189,1)*24,1,0))),0)</f>
        <v>0</v>
      </c>
      <c r="X189" s="63">
        <f t="shared" si="53"/>
        <v>0</v>
      </c>
      <c r="Y189" s="63">
        <f t="shared" si="54"/>
        <v>0</v>
      </c>
      <c r="Z189" s="185">
        <f t="shared" si="55"/>
        <v>0</v>
      </c>
      <c r="AA189" s="191">
        <f t="shared" si="56"/>
        <v>0</v>
      </c>
      <c r="AB189" s="227">
        <f t="shared" si="50"/>
        <v>0</v>
      </c>
    </row>
    <row r="190" spans="1:28" ht="15" customHeight="1">
      <c r="A190" s="170">
        <f t="shared" si="51"/>
        <v>41641</v>
      </c>
      <c r="B190" s="168"/>
      <c r="C190" s="169"/>
      <c r="D190" s="167"/>
      <c r="E190" s="13">
        <f t="shared" si="48"/>
        <v>41641</v>
      </c>
      <c r="F190" s="12"/>
      <c r="G190" s="17"/>
      <c r="H190" s="16" t="str">
        <f t="shared" si="42"/>
        <v/>
      </c>
      <c r="I190" s="11" t="str">
        <f t="shared" si="43"/>
        <v/>
      </c>
      <c r="J190" s="10"/>
      <c r="K190" s="162"/>
      <c r="L190" s="67">
        <f t="shared" si="44"/>
        <v>0</v>
      </c>
      <c r="M190" s="9" t="str">
        <f t="shared" si="49"/>
        <v/>
      </c>
      <c r="N190" s="61">
        <f t="shared" si="52"/>
        <v>0</v>
      </c>
      <c r="O190" s="62">
        <f t="shared" si="60"/>
        <v>0</v>
      </c>
      <c r="P190" s="63">
        <f t="shared" si="60"/>
        <v>0</v>
      </c>
      <c r="Q190" s="63">
        <f t="shared" si="60"/>
        <v>0</v>
      </c>
      <c r="R190" s="182" t="str">
        <f t="shared" si="58"/>
        <v/>
      </c>
      <c r="S190" s="63">
        <f t="shared" si="46"/>
        <v>0</v>
      </c>
      <c r="T190" s="64">
        <f t="shared" si="47"/>
        <v>0</v>
      </c>
      <c r="U190" s="65">
        <f>IF(AND($M190,$O190&gt;0),IF(ISNA(VLOOKUP(C190,Oz_Stations,1,FALSE)),0,(ROUND($I190-$H190,0)+1-IF(MOD($H190,1)*24&gt;MOD(Brekky_Stop,1)*24,1,0)-IF(MOD(Brekky_Start,1)*24&gt;MOD($I190,1)*24,1,0))),0)</f>
        <v>0</v>
      </c>
      <c r="V190" s="66" t="b">
        <f>IF(AND($M190,$P190&gt;0),IF(ISNA(VLOOKUP(C190,Oz_Stations,1,FALSE)),0,(ROUND($I190-$H190,0)+1-IF(MOD($H190,1)*24&gt;MOD(Lunch_Stop,1)*24,1,0)-IF(MOD(Lunch_Start,1)*24&gt;MOD($I190,1)*24,1,0))))</f>
        <v>0</v>
      </c>
      <c r="W190" s="66">
        <f>IF(AND($M190,$Q190&gt;0),IF(ISNA(VLOOKUP(C190,Oz_Stations,1,FALSE)),0,(ROUND($I190-$H190,0)+1-IF(MOD($H190,1)*24&gt;MOD(Dinner_Stop,1)*24,1,0)-IF(MOD(Dinner_Start,1)*24&gt;MOD($I190,1)*24,1,0))),0)</f>
        <v>0</v>
      </c>
      <c r="X190" s="63">
        <f t="shared" si="53"/>
        <v>0</v>
      </c>
      <c r="Y190" s="63">
        <f t="shared" si="54"/>
        <v>0</v>
      </c>
      <c r="Z190" s="185">
        <f t="shared" si="55"/>
        <v>0</v>
      </c>
      <c r="AA190" s="191">
        <f t="shared" si="56"/>
        <v>0</v>
      </c>
      <c r="AB190" s="227">
        <f t="shared" si="50"/>
        <v>0</v>
      </c>
    </row>
    <row r="191" spans="1:28" ht="15" customHeight="1">
      <c r="A191" s="170">
        <f t="shared" si="51"/>
        <v>41642</v>
      </c>
      <c r="B191" s="168"/>
      <c r="C191" s="169"/>
      <c r="D191" s="167"/>
      <c r="E191" s="13">
        <f t="shared" si="48"/>
        <v>41642</v>
      </c>
      <c r="F191" s="12"/>
      <c r="G191" s="17"/>
      <c r="H191" s="16" t="str">
        <f t="shared" si="42"/>
        <v/>
      </c>
      <c r="I191" s="11" t="str">
        <f t="shared" si="43"/>
        <v/>
      </c>
      <c r="J191" s="10"/>
      <c r="K191" s="162"/>
      <c r="L191" s="67">
        <f t="shared" si="44"/>
        <v>0</v>
      </c>
      <c r="M191" s="9" t="str">
        <f t="shared" si="49"/>
        <v/>
      </c>
      <c r="N191" s="61">
        <f t="shared" si="52"/>
        <v>0</v>
      </c>
      <c r="O191" s="62">
        <f t="shared" si="60"/>
        <v>0</v>
      </c>
      <c r="P191" s="63">
        <f t="shared" si="60"/>
        <v>0</v>
      </c>
      <c r="Q191" s="63">
        <f t="shared" si="60"/>
        <v>0</v>
      </c>
      <c r="R191" s="182" t="str">
        <f t="shared" si="58"/>
        <v/>
      </c>
      <c r="S191" s="63">
        <f t="shared" si="46"/>
        <v>0</v>
      </c>
      <c r="T191" s="64">
        <f t="shared" si="47"/>
        <v>0</v>
      </c>
      <c r="U191" s="65">
        <f>IF(AND($M191,$O191&gt;0),IF(ISNA(VLOOKUP(C191,Oz_Stations,1,FALSE)),0,(ROUND($I191-$H191,0)+1-IF(MOD($H191,1)*24&gt;MOD(Brekky_Stop,1)*24,1,0)-IF(MOD(Brekky_Start,1)*24&gt;MOD($I191,1)*24,1,0))),0)</f>
        <v>0</v>
      </c>
      <c r="V191" s="66" t="b">
        <f>IF(AND($M191,$P191&gt;0),IF(ISNA(VLOOKUP(C191,Oz_Stations,1,FALSE)),0,(ROUND($I191-$H191,0)+1-IF(MOD($H191,1)*24&gt;MOD(Lunch_Stop,1)*24,1,0)-IF(MOD(Lunch_Start,1)*24&gt;MOD($I191,1)*24,1,0))))</f>
        <v>0</v>
      </c>
      <c r="W191" s="66">
        <f>IF(AND($M191,$Q191&gt;0),IF(ISNA(VLOOKUP(C191,Oz_Stations,1,FALSE)),0,(ROUND($I191-$H191,0)+1-IF(MOD($H191,1)*24&gt;MOD(Dinner_Stop,1)*24,1,0)-IF(MOD(Dinner_Start,1)*24&gt;MOD($I191,1)*24,1,0))),0)</f>
        <v>0</v>
      </c>
      <c r="X191" s="63">
        <f t="shared" si="53"/>
        <v>0</v>
      </c>
      <c r="Y191" s="63">
        <f t="shared" si="54"/>
        <v>0</v>
      </c>
      <c r="Z191" s="185">
        <f t="shared" si="55"/>
        <v>0</v>
      </c>
      <c r="AA191" s="191">
        <f t="shared" si="56"/>
        <v>0</v>
      </c>
      <c r="AB191" s="227">
        <f t="shared" si="50"/>
        <v>0</v>
      </c>
    </row>
    <row r="192" spans="1:28" ht="15" customHeight="1">
      <c r="A192" s="170">
        <f t="shared" si="51"/>
        <v>41643</v>
      </c>
      <c r="B192" s="168"/>
      <c r="C192" s="169"/>
      <c r="D192" s="167"/>
      <c r="E192" s="13">
        <f t="shared" si="48"/>
        <v>41643</v>
      </c>
      <c r="F192" s="12"/>
      <c r="G192" s="17"/>
      <c r="H192" s="16" t="str">
        <f t="shared" si="42"/>
        <v/>
      </c>
      <c r="I192" s="11" t="str">
        <f t="shared" si="43"/>
        <v/>
      </c>
      <c r="J192" s="10"/>
      <c r="K192" s="162"/>
      <c r="L192" s="67">
        <f t="shared" si="44"/>
        <v>0</v>
      </c>
      <c r="M192" s="9" t="str">
        <f t="shared" si="49"/>
        <v/>
      </c>
      <c r="N192" s="61">
        <f t="shared" si="52"/>
        <v>0</v>
      </c>
      <c r="O192" s="62">
        <f t="shared" si="60"/>
        <v>0</v>
      </c>
      <c r="P192" s="63">
        <f t="shared" si="60"/>
        <v>0</v>
      </c>
      <c r="Q192" s="63">
        <f t="shared" si="60"/>
        <v>0</v>
      </c>
      <c r="R192" s="182" t="str">
        <f t="shared" si="58"/>
        <v/>
      </c>
      <c r="S192" s="63">
        <f t="shared" si="46"/>
        <v>0</v>
      </c>
      <c r="T192" s="64">
        <f t="shared" si="47"/>
        <v>0</v>
      </c>
      <c r="U192" s="65">
        <f>IF(AND($M192,$O192&gt;0),IF(ISNA(VLOOKUP(C192,Oz_Stations,1,FALSE)),0,(ROUND($I192-$H192,0)+1-IF(MOD($H192,1)*24&gt;MOD(Brekky_Stop,1)*24,1,0)-IF(MOD(Brekky_Start,1)*24&gt;MOD($I192,1)*24,1,0))),0)</f>
        <v>0</v>
      </c>
      <c r="V192" s="66" t="b">
        <f>IF(AND($M192,$P192&gt;0),IF(ISNA(VLOOKUP(C192,Oz_Stations,1,FALSE)),0,(ROUND($I192-$H192,0)+1-IF(MOD($H192,1)*24&gt;MOD(Lunch_Stop,1)*24,1,0)-IF(MOD(Lunch_Start,1)*24&gt;MOD($I192,1)*24,1,0))))</f>
        <v>0</v>
      </c>
      <c r="W192" s="66">
        <f>IF(AND($M192,$Q192&gt;0),IF(ISNA(VLOOKUP(C192,Oz_Stations,1,FALSE)),0,(ROUND($I192-$H192,0)+1-IF(MOD($H192,1)*24&gt;MOD(Dinner_Stop,1)*24,1,0)-IF(MOD(Dinner_Start,1)*24&gt;MOD($I192,1)*24,1,0))),0)</f>
        <v>0</v>
      </c>
      <c r="X192" s="63">
        <f t="shared" si="53"/>
        <v>0</v>
      </c>
      <c r="Y192" s="63">
        <f t="shared" si="54"/>
        <v>0</v>
      </c>
      <c r="Z192" s="185">
        <f t="shared" si="55"/>
        <v>0</v>
      </c>
      <c r="AA192" s="191">
        <f t="shared" si="56"/>
        <v>0</v>
      </c>
      <c r="AB192" s="227">
        <f t="shared" si="50"/>
        <v>0</v>
      </c>
    </row>
    <row r="193" spans="1:28" ht="15" customHeight="1">
      <c r="A193" s="170">
        <f t="shared" si="51"/>
        <v>41644</v>
      </c>
      <c r="B193" s="168"/>
      <c r="C193" s="169"/>
      <c r="D193" s="167"/>
      <c r="E193" s="13">
        <f t="shared" si="48"/>
        <v>41644</v>
      </c>
      <c r="F193" s="12"/>
      <c r="G193" s="17"/>
      <c r="H193" s="16" t="str">
        <f t="shared" si="42"/>
        <v/>
      </c>
      <c r="I193" s="11" t="str">
        <f t="shared" si="43"/>
        <v/>
      </c>
      <c r="J193" s="10"/>
      <c r="K193" s="162"/>
      <c r="L193" s="67">
        <f t="shared" si="44"/>
        <v>0</v>
      </c>
      <c r="M193" s="9" t="str">
        <f t="shared" si="49"/>
        <v/>
      </c>
      <c r="N193" s="61">
        <f t="shared" si="52"/>
        <v>0</v>
      </c>
      <c r="O193" s="62">
        <f t="shared" si="60"/>
        <v>0</v>
      </c>
      <c r="P193" s="63">
        <f t="shared" si="60"/>
        <v>0</v>
      </c>
      <c r="Q193" s="63">
        <f t="shared" si="60"/>
        <v>0</v>
      </c>
      <c r="R193" s="182" t="str">
        <f t="shared" si="58"/>
        <v/>
      </c>
      <c r="S193" s="63">
        <f t="shared" si="46"/>
        <v>0</v>
      </c>
      <c r="T193" s="64">
        <f t="shared" si="47"/>
        <v>0</v>
      </c>
      <c r="U193" s="65">
        <f>IF(AND($M193,$O193&gt;0),IF(ISNA(VLOOKUP(C193,Oz_Stations,1,FALSE)),0,(ROUND($I193-$H193,0)+1-IF(MOD($H193,1)*24&gt;MOD(Brekky_Stop,1)*24,1,0)-IF(MOD(Brekky_Start,1)*24&gt;MOD($I193,1)*24,1,0))),0)</f>
        <v>0</v>
      </c>
      <c r="V193" s="66" t="b">
        <f>IF(AND($M193,$P193&gt;0),IF(ISNA(VLOOKUP(C193,Oz_Stations,1,FALSE)),0,(ROUND($I193-$H193,0)+1-IF(MOD($H193,1)*24&gt;MOD(Lunch_Stop,1)*24,1,0)-IF(MOD(Lunch_Start,1)*24&gt;MOD($I193,1)*24,1,0))))</f>
        <v>0</v>
      </c>
      <c r="W193" s="66">
        <f>IF(AND($M193,$Q193&gt;0),IF(ISNA(VLOOKUP(C193,Oz_Stations,1,FALSE)),0,(ROUND($I193-$H193,0)+1-IF(MOD($H193,1)*24&gt;MOD(Dinner_Stop,1)*24,1,0)-IF(MOD(Dinner_Start,1)*24&gt;MOD($I193,1)*24,1,0))),0)</f>
        <v>0</v>
      </c>
      <c r="X193" s="63">
        <f t="shared" si="53"/>
        <v>0</v>
      </c>
      <c r="Y193" s="63">
        <f t="shared" si="54"/>
        <v>0</v>
      </c>
      <c r="Z193" s="185">
        <f t="shared" si="55"/>
        <v>0</v>
      </c>
      <c r="AA193" s="191">
        <f t="shared" si="56"/>
        <v>0</v>
      </c>
      <c r="AB193" s="227">
        <f t="shared" si="50"/>
        <v>0</v>
      </c>
    </row>
    <row r="194" spans="1:28" ht="15" customHeight="1">
      <c r="A194" s="170">
        <f t="shared" si="51"/>
        <v>41645</v>
      </c>
      <c r="B194" s="168"/>
      <c r="C194" s="169"/>
      <c r="D194" s="167"/>
      <c r="E194" s="13">
        <f t="shared" si="48"/>
        <v>41645</v>
      </c>
      <c r="F194" s="12"/>
      <c r="G194" s="17"/>
      <c r="H194" s="16" t="str">
        <f t="shared" si="42"/>
        <v/>
      </c>
      <c r="I194" s="11" t="str">
        <f t="shared" si="43"/>
        <v/>
      </c>
      <c r="J194" s="10"/>
      <c r="K194" s="162"/>
      <c r="L194" s="67">
        <f t="shared" si="44"/>
        <v>0</v>
      </c>
      <c r="M194" s="9" t="str">
        <f t="shared" si="49"/>
        <v/>
      </c>
      <c r="N194" s="61">
        <f t="shared" si="52"/>
        <v>0</v>
      </c>
      <c r="O194" s="62">
        <f t="shared" si="60"/>
        <v>0</v>
      </c>
      <c r="P194" s="63">
        <f t="shared" si="60"/>
        <v>0</v>
      </c>
      <c r="Q194" s="63">
        <f t="shared" si="60"/>
        <v>0</v>
      </c>
      <c r="R194" s="182" t="str">
        <f t="shared" si="58"/>
        <v/>
      </c>
      <c r="S194" s="63">
        <f t="shared" si="46"/>
        <v>0</v>
      </c>
      <c r="T194" s="64">
        <f t="shared" si="47"/>
        <v>0</v>
      </c>
      <c r="U194" s="65">
        <f>IF(AND($M194,$O194&gt;0),IF(ISNA(VLOOKUP(C194,Oz_Stations,1,FALSE)),0,(ROUND($I194-$H194,0)+1-IF(MOD($H194,1)*24&gt;MOD(Brekky_Stop,1)*24,1,0)-IF(MOD(Brekky_Start,1)*24&gt;MOD($I194,1)*24,1,0))),0)</f>
        <v>0</v>
      </c>
      <c r="V194" s="66" t="b">
        <f>IF(AND($M194,$P194&gt;0),IF(ISNA(VLOOKUP(C194,Oz_Stations,1,FALSE)),0,(ROUND($I194-$H194,0)+1-IF(MOD($H194,1)*24&gt;MOD(Lunch_Stop,1)*24,1,0)-IF(MOD(Lunch_Start,1)*24&gt;MOD($I194,1)*24,1,0))))</f>
        <v>0</v>
      </c>
      <c r="W194" s="66">
        <f>IF(AND($M194,$Q194&gt;0),IF(ISNA(VLOOKUP(C194,Oz_Stations,1,FALSE)),0,(ROUND($I194-$H194,0)+1-IF(MOD($H194,1)*24&gt;MOD(Dinner_Stop,1)*24,1,0)-IF(MOD(Dinner_Start,1)*24&gt;MOD($I194,1)*24,1,0))),0)</f>
        <v>0</v>
      </c>
      <c r="X194" s="63">
        <f t="shared" si="53"/>
        <v>0</v>
      </c>
      <c r="Y194" s="63">
        <f t="shared" si="54"/>
        <v>0</v>
      </c>
      <c r="Z194" s="185">
        <f t="shared" si="55"/>
        <v>0</v>
      </c>
      <c r="AA194" s="191">
        <f t="shared" si="56"/>
        <v>0</v>
      </c>
      <c r="AB194" s="227">
        <f t="shared" si="50"/>
        <v>0</v>
      </c>
    </row>
    <row r="195" spans="1:28" ht="15" customHeight="1">
      <c r="A195" s="170">
        <f t="shared" si="51"/>
        <v>41646</v>
      </c>
      <c r="B195" s="168"/>
      <c r="C195" s="169"/>
      <c r="D195" s="167"/>
      <c r="E195" s="13">
        <f t="shared" si="48"/>
        <v>41646</v>
      </c>
      <c r="F195" s="12"/>
      <c r="G195" s="17"/>
      <c r="H195" s="16" t="str">
        <f t="shared" si="42"/>
        <v/>
      </c>
      <c r="I195" s="11" t="str">
        <f t="shared" si="43"/>
        <v/>
      </c>
      <c r="J195" s="10"/>
      <c r="K195" s="162"/>
      <c r="L195" s="67">
        <f t="shared" si="44"/>
        <v>0</v>
      </c>
      <c r="M195" s="9" t="str">
        <f t="shared" si="49"/>
        <v/>
      </c>
      <c r="N195" s="61">
        <f t="shared" si="52"/>
        <v>0</v>
      </c>
      <c r="O195" s="62">
        <f t="shared" si="60"/>
        <v>0</v>
      </c>
      <c r="P195" s="63">
        <f t="shared" si="60"/>
        <v>0</v>
      </c>
      <c r="Q195" s="63">
        <f t="shared" si="60"/>
        <v>0</v>
      </c>
      <c r="R195" s="182" t="str">
        <f t="shared" si="58"/>
        <v/>
      </c>
      <c r="S195" s="63">
        <f t="shared" si="46"/>
        <v>0</v>
      </c>
      <c r="T195" s="64">
        <f t="shared" si="47"/>
        <v>0</v>
      </c>
      <c r="U195" s="65">
        <f>IF(AND($M195,$O195&gt;0),IF(ISNA(VLOOKUP(C195,Oz_Stations,1,FALSE)),0,(ROUND($I195-$H195,0)+1-IF(MOD($H195,1)*24&gt;MOD(Brekky_Stop,1)*24,1,0)-IF(MOD(Brekky_Start,1)*24&gt;MOD($I195,1)*24,1,0))),0)</f>
        <v>0</v>
      </c>
      <c r="V195" s="66" t="b">
        <f>IF(AND($M195,$P195&gt;0),IF(ISNA(VLOOKUP(C195,Oz_Stations,1,FALSE)),0,(ROUND($I195-$H195,0)+1-IF(MOD($H195,1)*24&gt;MOD(Lunch_Stop,1)*24,1,0)-IF(MOD(Lunch_Start,1)*24&gt;MOD($I195,1)*24,1,0))))</f>
        <v>0</v>
      </c>
      <c r="W195" s="66">
        <f>IF(AND($M195,$Q195&gt;0),IF(ISNA(VLOOKUP(C195,Oz_Stations,1,FALSE)),0,(ROUND($I195-$H195,0)+1-IF(MOD($H195,1)*24&gt;MOD(Dinner_Stop,1)*24,1,0)-IF(MOD(Dinner_Start,1)*24&gt;MOD($I195,1)*24,1,0))),0)</f>
        <v>0</v>
      </c>
      <c r="X195" s="63">
        <f t="shared" si="53"/>
        <v>0</v>
      </c>
      <c r="Y195" s="63">
        <f t="shared" si="54"/>
        <v>0</v>
      </c>
      <c r="Z195" s="185">
        <f t="shared" si="55"/>
        <v>0</v>
      </c>
      <c r="AA195" s="191">
        <f t="shared" si="56"/>
        <v>0</v>
      </c>
      <c r="AB195" s="227">
        <f t="shared" si="50"/>
        <v>0</v>
      </c>
    </row>
    <row r="196" spans="1:28" ht="15" customHeight="1">
      <c r="A196" s="170">
        <f t="shared" si="51"/>
        <v>41647</v>
      </c>
      <c r="B196" s="168"/>
      <c r="C196" s="169"/>
      <c r="D196" s="167"/>
      <c r="E196" s="13">
        <f t="shared" si="48"/>
        <v>41647</v>
      </c>
      <c r="F196" s="12"/>
      <c r="G196" s="17"/>
      <c r="H196" s="16" t="str">
        <f t="shared" si="42"/>
        <v/>
      </c>
      <c r="I196" s="11" t="str">
        <f t="shared" si="43"/>
        <v/>
      </c>
      <c r="J196" s="10"/>
      <c r="K196" s="162"/>
      <c r="L196" s="67">
        <f t="shared" si="44"/>
        <v>0</v>
      </c>
      <c r="M196" s="9" t="str">
        <f t="shared" si="49"/>
        <v/>
      </c>
      <c r="N196" s="61">
        <f t="shared" si="52"/>
        <v>0</v>
      </c>
      <c r="O196" s="62">
        <f t="shared" si="60"/>
        <v>0</v>
      </c>
      <c r="P196" s="63">
        <f t="shared" si="60"/>
        <v>0</v>
      </c>
      <c r="Q196" s="63">
        <f t="shared" si="60"/>
        <v>0</v>
      </c>
      <c r="R196" s="182" t="str">
        <f t="shared" si="58"/>
        <v/>
      </c>
      <c r="S196" s="63">
        <f t="shared" si="46"/>
        <v>0</v>
      </c>
      <c r="T196" s="64">
        <f t="shared" si="47"/>
        <v>0</v>
      </c>
      <c r="U196" s="65">
        <f>IF(AND($M196,$O196&gt;0),IF(ISNA(VLOOKUP(C196,Oz_Stations,1,FALSE)),0,(ROUND($I196-$H196,0)+1-IF(MOD($H196,1)*24&gt;MOD(Brekky_Stop,1)*24,1,0)-IF(MOD(Brekky_Start,1)*24&gt;MOD($I196,1)*24,1,0))),0)</f>
        <v>0</v>
      </c>
      <c r="V196" s="66" t="b">
        <f>IF(AND($M196,$P196&gt;0),IF(ISNA(VLOOKUP(C196,Oz_Stations,1,FALSE)),0,(ROUND($I196-$H196,0)+1-IF(MOD($H196,1)*24&gt;MOD(Lunch_Stop,1)*24,1,0)-IF(MOD(Lunch_Start,1)*24&gt;MOD($I196,1)*24,1,0))))</f>
        <v>0</v>
      </c>
      <c r="W196" s="66">
        <f>IF(AND($M196,$Q196&gt;0),IF(ISNA(VLOOKUP(C196,Oz_Stations,1,FALSE)),0,(ROUND($I196-$H196,0)+1-IF(MOD($H196,1)*24&gt;MOD(Dinner_Stop,1)*24,1,0)-IF(MOD(Dinner_Start,1)*24&gt;MOD($I196,1)*24,1,0))),0)</f>
        <v>0</v>
      </c>
      <c r="X196" s="63">
        <f t="shared" si="53"/>
        <v>0</v>
      </c>
      <c r="Y196" s="63">
        <f t="shared" si="54"/>
        <v>0</v>
      </c>
      <c r="Z196" s="185">
        <f t="shared" si="55"/>
        <v>0</v>
      </c>
      <c r="AA196" s="191">
        <f t="shared" si="56"/>
        <v>0</v>
      </c>
      <c r="AB196" s="227">
        <f t="shared" si="50"/>
        <v>0</v>
      </c>
    </row>
    <row r="197" spans="1:28" ht="15" customHeight="1">
      <c r="A197" s="170">
        <f t="shared" si="51"/>
        <v>41648</v>
      </c>
      <c r="B197" s="168"/>
      <c r="C197" s="169"/>
      <c r="D197" s="167"/>
      <c r="E197" s="13">
        <f t="shared" si="48"/>
        <v>41648</v>
      </c>
      <c r="F197" s="12"/>
      <c r="G197" s="17"/>
      <c r="H197" s="16" t="str">
        <f t="shared" ref="H197:H260" si="61">IF(AND(E197&gt;0,D197&lt;&gt;""),E197+D197,"")</f>
        <v/>
      </c>
      <c r="I197" s="11" t="str">
        <f t="shared" ref="I197:I260" si="62">IF(AND(G197&gt;0,F197&lt;&gt;""),G197+F197,"")</f>
        <v/>
      </c>
      <c r="J197" s="10"/>
      <c r="K197" s="162"/>
      <c r="L197" s="67">
        <f t="shared" ref="L197:L260" si="63">IF(AND($J197&gt;0,K197&gt;0),"Error",IF(K197&gt;0,K197,IF(AND($C197&lt;&gt;"",$J197&gt;0),$J197/VLOOKUP($A197,V_Exch_Rates,HLOOKUP($C197,StationsCurrency,3,FALSE),FALSE),0)))</f>
        <v>0</v>
      </c>
      <c r="M197" s="9" t="str">
        <f t="shared" si="49"/>
        <v/>
      </c>
      <c r="N197" s="61">
        <f t="shared" si="52"/>
        <v>0</v>
      </c>
      <c r="O197" s="62">
        <f t="shared" si="60"/>
        <v>0</v>
      </c>
      <c r="P197" s="63">
        <f t="shared" si="60"/>
        <v>0</v>
      </c>
      <c r="Q197" s="63">
        <f t="shared" si="60"/>
        <v>0</v>
      </c>
      <c r="R197" s="182" t="str">
        <f t="shared" si="58"/>
        <v/>
      </c>
      <c r="S197" s="63">
        <f t="shared" ref="S197:S260" si="64">IF($R197="",0,VLOOKUP($R197,OS_StnAllow,6,FALSE))</f>
        <v>0</v>
      </c>
      <c r="T197" s="64">
        <f t="shared" ref="T197:T260" si="65">IF(ISNA(VLOOKUP($C197,OZ_TD_Stations,1,FALSE)),IF($R197&lt;&gt;"",VLOOKUP($R197,OS_StnAllow,7,FALSE),0),VLOOKUP($C197,OZ_StnAllow,T$4,FALSE))</f>
        <v>0</v>
      </c>
      <c r="U197" s="65">
        <f>IF(AND($M197,$O197&gt;0),IF(ISNA(VLOOKUP(C197,Oz_Stations,1,FALSE)),0,(ROUND($I197-$H197,0)+1-IF(MOD($H197,1)*24&gt;MOD(Brekky_Stop,1)*24,1,0)-IF(MOD(Brekky_Start,1)*24&gt;MOD($I197,1)*24,1,0))),0)</f>
        <v>0</v>
      </c>
      <c r="V197" s="66" t="b">
        <f>IF(AND($M197,$P197&gt;0),IF(ISNA(VLOOKUP(C197,Oz_Stations,1,FALSE)),0,(ROUND($I197-$H197,0)+1-IF(MOD($H197,1)*24&gt;MOD(Lunch_Stop,1)*24,1,0)-IF(MOD(Lunch_Start,1)*24&gt;MOD($I197,1)*24,1,0))))</f>
        <v>0</v>
      </c>
      <c r="W197" s="66">
        <f>IF(AND($M197,$Q197&gt;0),IF(ISNA(VLOOKUP(C197,Oz_Stations,1,FALSE)),0,(ROUND($I197-$H197,0)+1-IF(MOD($H197,1)*24&gt;MOD(Dinner_Stop,1)*24,1,0)-IF(MOD(Dinner_Start,1)*24&gt;MOD($I197,1)*24,1,0))),0)</f>
        <v>0</v>
      </c>
      <c r="X197" s="63">
        <f t="shared" si="53"/>
        <v>0</v>
      </c>
      <c r="Y197" s="63">
        <f t="shared" si="54"/>
        <v>0</v>
      </c>
      <c r="Z197" s="185">
        <f t="shared" si="55"/>
        <v>0</v>
      </c>
      <c r="AA197" s="191">
        <f t="shared" si="56"/>
        <v>0</v>
      </c>
      <c r="AB197" s="227">
        <f t="shared" si="50"/>
        <v>0</v>
      </c>
    </row>
    <row r="198" spans="1:28" ht="15" customHeight="1">
      <c r="A198" s="170">
        <f t="shared" si="51"/>
        <v>41649</v>
      </c>
      <c r="B198" s="168"/>
      <c r="C198" s="169"/>
      <c r="D198" s="167"/>
      <c r="E198" s="13">
        <f t="shared" ref="E198:E261" si="66">A198</f>
        <v>41649</v>
      </c>
      <c r="F198" s="12"/>
      <c r="G198" s="17"/>
      <c r="H198" s="16" t="str">
        <f t="shared" si="61"/>
        <v/>
      </c>
      <c r="I198" s="11" t="str">
        <f t="shared" si="62"/>
        <v/>
      </c>
      <c r="J198" s="10"/>
      <c r="K198" s="162"/>
      <c r="L198" s="67">
        <f t="shared" si="63"/>
        <v>0</v>
      </c>
      <c r="M198" s="9" t="str">
        <f t="shared" ref="M198:M261" si="67">IF(OR(B198="",C198="",H198="",I198="",I198&lt;=H198),"","Ok")</f>
        <v/>
      </c>
      <c r="N198" s="61">
        <f t="shared" si="52"/>
        <v>0</v>
      </c>
      <c r="O198" s="62">
        <f t="shared" si="60"/>
        <v>0</v>
      </c>
      <c r="P198" s="63">
        <f t="shared" si="60"/>
        <v>0</v>
      </c>
      <c r="Q198" s="63">
        <f t="shared" si="60"/>
        <v>0</v>
      </c>
      <c r="R198" s="182" t="str">
        <f t="shared" si="58"/>
        <v/>
      </c>
      <c r="S198" s="63">
        <f t="shared" si="64"/>
        <v>0</v>
      </c>
      <c r="T198" s="64">
        <f t="shared" si="65"/>
        <v>0</v>
      </c>
      <c r="U198" s="65">
        <f>IF(AND($M198,$O198&gt;0),IF(ISNA(VLOOKUP(C198,Oz_Stations,1,FALSE)),0,(ROUND($I198-$H198,0)+1-IF(MOD($H198,1)*24&gt;MOD(Brekky_Stop,1)*24,1,0)-IF(MOD(Brekky_Start,1)*24&gt;MOD($I198,1)*24,1,0))),0)</f>
        <v>0</v>
      </c>
      <c r="V198" s="66" t="b">
        <f>IF(AND($M198,$P198&gt;0),IF(ISNA(VLOOKUP(C198,Oz_Stations,1,FALSE)),0,(ROUND($I198-$H198,0)+1-IF(MOD($H198,1)*24&gt;MOD(Lunch_Stop,1)*24,1,0)-IF(MOD(Lunch_Start,1)*24&gt;MOD($I198,1)*24,1,0))))</f>
        <v>0</v>
      </c>
      <c r="W198" s="66">
        <f>IF(AND($M198,$Q198&gt;0),IF(ISNA(VLOOKUP(C198,Oz_Stations,1,FALSE)),0,(ROUND($I198-$H198,0)+1-IF(MOD($H198,1)*24&gt;MOD(Dinner_Stop,1)*24,1,0)-IF(MOD(Dinner_Start,1)*24&gt;MOD($I198,1)*24,1,0))),0)</f>
        <v>0</v>
      </c>
      <c r="X198" s="63">
        <f t="shared" si="53"/>
        <v>0</v>
      </c>
      <c r="Y198" s="63">
        <f t="shared" si="54"/>
        <v>0</v>
      </c>
      <c r="Z198" s="185">
        <f t="shared" si="55"/>
        <v>0</v>
      </c>
      <c r="AA198" s="191">
        <f t="shared" si="56"/>
        <v>0</v>
      </c>
      <c r="AB198" s="227">
        <f t="shared" ref="AB198:AB261" si="68">Z198-L198</f>
        <v>0</v>
      </c>
    </row>
    <row r="199" spans="1:28" ht="15" customHeight="1">
      <c r="A199" s="170">
        <f t="shared" ref="A199:A262" si="69">A198+1</f>
        <v>41650</v>
      </c>
      <c r="B199" s="168"/>
      <c r="C199" s="169"/>
      <c r="D199" s="167"/>
      <c r="E199" s="13">
        <f t="shared" si="66"/>
        <v>41650</v>
      </c>
      <c r="F199" s="12"/>
      <c r="G199" s="17"/>
      <c r="H199" s="16" t="str">
        <f t="shared" si="61"/>
        <v/>
      </c>
      <c r="I199" s="11" t="str">
        <f t="shared" si="62"/>
        <v/>
      </c>
      <c r="J199" s="10"/>
      <c r="K199" s="162"/>
      <c r="L199" s="67">
        <f t="shared" si="63"/>
        <v>0</v>
      </c>
      <c r="M199" s="9" t="str">
        <f t="shared" si="67"/>
        <v/>
      </c>
      <c r="N199" s="61">
        <f t="shared" ref="N199:N262" si="70">IF(M199="Ok",INT(I199)-INT(H199)+1,0)</f>
        <v>0</v>
      </c>
      <c r="O199" s="62">
        <f t="shared" si="60"/>
        <v>0</v>
      </c>
      <c r="P199" s="63">
        <f t="shared" si="60"/>
        <v>0</v>
      </c>
      <c r="Q199" s="63">
        <f t="shared" si="60"/>
        <v>0</v>
      </c>
      <c r="R199" s="182" t="str">
        <f t="shared" si="58"/>
        <v/>
      </c>
      <c r="S199" s="63">
        <f t="shared" si="64"/>
        <v>0</v>
      </c>
      <c r="T199" s="64">
        <f t="shared" si="65"/>
        <v>0</v>
      </c>
      <c r="U199" s="65">
        <f>IF(AND($M199,$O199&gt;0),IF(ISNA(VLOOKUP(C199,Oz_Stations,1,FALSE)),0,(ROUND($I199-$H199,0)+1-IF(MOD($H199,1)*24&gt;MOD(Brekky_Stop,1)*24,1,0)-IF(MOD(Brekky_Start,1)*24&gt;MOD($I199,1)*24,1,0))),0)</f>
        <v>0</v>
      </c>
      <c r="V199" s="66" t="b">
        <f>IF(AND($M199,$P199&gt;0),IF(ISNA(VLOOKUP(C199,Oz_Stations,1,FALSE)),0,(ROUND($I199-$H199,0)+1-IF(MOD($H199,1)*24&gt;MOD(Lunch_Stop,1)*24,1,0)-IF(MOD(Lunch_Start,1)*24&gt;MOD($I199,1)*24,1,0))))</f>
        <v>0</v>
      </c>
      <c r="W199" s="66">
        <f>IF(AND($M199,$Q199&gt;0),IF(ISNA(VLOOKUP(C199,Oz_Stations,1,FALSE)),0,(ROUND($I199-$H199,0)+1-IF(MOD($H199,1)*24&gt;MOD(Dinner_Stop,1)*24,1,0)-IF(MOD(Dinner_Start,1)*24&gt;MOD($I199,1)*24,1,0))),0)</f>
        <v>0</v>
      </c>
      <c r="X199" s="63">
        <f t="shared" ref="X199:X262" si="71">IF($M199="Ok",O199*U199+P199*V199+Q199*W199+S199*N199,0)</f>
        <v>0</v>
      </c>
      <c r="Y199" s="63">
        <f t="shared" ref="Y199:Y262" si="72">IF($M199="Ok",N199*T199,0)</f>
        <v>0</v>
      </c>
      <c r="Z199" s="185">
        <f t="shared" ref="Z199:Z262" si="73">IF($M199="Ok",X199+Y199,0)</f>
        <v>0</v>
      </c>
      <c r="AA199" s="191">
        <f t="shared" ref="AA199:AA262" si="74">Z199+IF(ISNUMBER(AA198),AA198,0)</f>
        <v>0</v>
      </c>
      <c r="AB199" s="227">
        <f t="shared" si="68"/>
        <v>0</v>
      </c>
    </row>
    <row r="200" spans="1:28" ht="15" customHeight="1">
      <c r="A200" s="170">
        <f t="shared" si="69"/>
        <v>41651</v>
      </c>
      <c r="B200" s="168"/>
      <c r="C200" s="169"/>
      <c r="D200" s="167"/>
      <c r="E200" s="13">
        <f t="shared" si="66"/>
        <v>41651</v>
      </c>
      <c r="F200" s="12"/>
      <c r="G200" s="17"/>
      <c r="H200" s="16" t="str">
        <f t="shared" si="61"/>
        <v/>
      </c>
      <c r="I200" s="11" t="str">
        <f t="shared" si="62"/>
        <v/>
      </c>
      <c r="J200" s="10"/>
      <c r="K200" s="162"/>
      <c r="L200" s="67">
        <f t="shared" si="63"/>
        <v>0</v>
      </c>
      <c r="M200" s="9" t="str">
        <f t="shared" si="67"/>
        <v/>
      </c>
      <c r="N200" s="61">
        <f t="shared" si="70"/>
        <v>0</v>
      </c>
      <c r="O200" s="62">
        <f t="shared" si="60"/>
        <v>0</v>
      </c>
      <c r="P200" s="63">
        <f t="shared" si="60"/>
        <v>0</v>
      </c>
      <c r="Q200" s="63">
        <f t="shared" si="60"/>
        <v>0</v>
      </c>
      <c r="R200" s="182" t="str">
        <f t="shared" si="58"/>
        <v/>
      </c>
      <c r="S200" s="63">
        <f t="shared" si="64"/>
        <v>0</v>
      </c>
      <c r="T200" s="64">
        <f t="shared" si="65"/>
        <v>0</v>
      </c>
      <c r="U200" s="65">
        <f>IF(AND($M200,$O200&gt;0),IF(ISNA(VLOOKUP(C200,Oz_Stations,1,FALSE)),0,(ROUND($I200-$H200,0)+1-IF(MOD($H200,1)*24&gt;MOD(Brekky_Stop,1)*24,1,0)-IF(MOD(Brekky_Start,1)*24&gt;MOD($I200,1)*24,1,0))),0)</f>
        <v>0</v>
      </c>
      <c r="V200" s="66" t="b">
        <f>IF(AND($M200,$P200&gt;0),IF(ISNA(VLOOKUP(C200,Oz_Stations,1,FALSE)),0,(ROUND($I200-$H200,0)+1-IF(MOD($H200,1)*24&gt;MOD(Lunch_Stop,1)*24,1,0)-IF(MOD(Lunch_Start,1)*24&gt;MOD($I200,1)*24,1,0))))</f>
        <v>0</v>
      </c>
      <c r="W200" s="66">
        <f>IF(AND($M200,$Q200&gt;0),IF(ISNA(VLOOKUP(C200,Oz_Stations,1,FALSE)),0,(ROUND($I200-$H200,0)+1-IF(MOD($H200,1)*24&gt;MOD(Dinner_Stop,1)*24,1,0)-IF(MOD(Dinner_Start,1)*24&gt;MOD($I200,1)*24,1,0))),0)</f>
        <v>0</v>
      </c>
      <c r="X200" s="63">
        <f t="shared" si="71"/>
        <v>0</v>
      </c>
      <c r="Y200" s="63">
        <f t="shared" si="72"/>
        <v>0</v>
      </c>
      <c r="Z200" s="185">
        <f t="shared" si="73"/>
        <v>0</v>
      </c>
      <c r="AA200" s="191">
        <f t="shared" si="74"/>
        <v>0</v>
      </c>
      <c r="AB200" s="227">
        <f t="shared" si="68"/>
        <v>0</v>
      </c>
    </row>
    <row r="201" spans="1:28" ht="15" customHeight="1">
      <c r="A201" s="170">
        <f t="shared" si="69"/>
        <v>41652</v>
      </c>
      <c r="B201" s="168"/>
      <c r="C201" s="169"/>
      <c r="D201" s="167"/>
      <c r="E201" s="13">
        <f t="shared" si="66"/>
        <v>41652</v>
      </c>
      <c r="F201" s="12"/>
      <c r="G201" s="17"/>
      <c r="H201" s="16" t="str">
        <f t="shared" si="61"/>
        <v/>
      </c>
      <c r="I201" s="11" t="str">
        <f t="shared" si="62"/>
        <v/>
      </c>
      <c r="J201" s="10"/>
      <c r="K201" s="162"/>
      <c r="L201" s="67">
        <f t="shared" si="63"/>
        <v>0</v>
      </c>
      <c r="M201" s="9" t="str">
        <f t="shared" si="67"/>
        <v/>
      </c>
      <c r="N201" s="61">
        <f t="shared" si="70"/>
        <v>0</v>
      </c>
      <c r="O201" s="62">
        <f t="shared" si="60"/>
        <v>0</v>
      </c>
      <c r="P201" s="63">
        <f t="shared" si="60"/>
        <v>0</v>
      </c>
      <c r="Q201" s="63">
        <f t="shared" si="60"/>
        <v>0</v>
      </c>
      <c r="R201" s="182" t="str">
        <f t="shared" si="58"/>
        <v/>
      </c>
      <c r="S201" s="63">
        <f t="shared" si="64"/>
        <v>0</v>
      </c>
      <c r="T201" s="64">
        <f t="shared" si="65"/>
        <v>0</v>
      </c>
      <c r="U201" s="65">
        <f>IF(AND($M201,$O201&gt;0),IF(ISNA(VLOOKUP(C201,Oz_Stations,1,FALSE)),0,(ROUND($I201-$H201,0)+1-IF(MOD($H201,1)*24&gt;MOD(Brekky_Stop,1)*24,1,0)-IF(MOD(Brekky_Start,1)*24&gt;MOD($I201,1)*24,1,0))),0)</f>
        <v>0</v>
      </c>
      <c r="V201" s="66" t="b">
        <f>IF(AND($M201,$P201&gt;0),IF(ISNA(VLOOKUP(C201,Oz_Stations,1,FALSE)),0,(ROUND($I201-$H201,0)+1-IF(MOD($H201,1)*24&gt;MOD(Lunch_Stop,1)*24,1,0)-IF(MOD(Lunch_Start,1)*24&gt;MOD($I201,1)*24,1,0))))</f>
        <v>0</v>
      </c>
      <c r="W201" s="66">
        <f>IF(AND($M201,$Q201&gt;0),IF(ISNA(VLOOKUP(C201,Oz_Stations,1,FALSE)),0,(ROUND($I201-$H201,0)+1-IF(MOD($H201,1)*24&gt;MOD(Dinner_Stop,1)*24,1,0)-IF(MOD(Dinner_Start,1)*24&gt;MOD($I201,1)*24,1,0))),0)</f>
        <v>0</v>
      </c>
      <c r="X201" s="63">
        <f t="shared" si="71"/>
        <v>0</v>
      </c>
      <c r="Y201" s="63">
        <f t="shared" si="72"/>
        <v>0</v>
      </c>
      <c r="Z201" s="185">
        <f t="shared" si="73"/>
        <v>0</v>
      </c>
      <c r="AA201" s="191">
        <f t="shared" si="74"/>
        <v>0</v>
      </c>
      <c r="AB201" s="227">
        <f t="shared" si="68"/>
        <v>0</v>
      </c>
    </row>
    <row r="202" spans="1:28" ht="15" customHeight="1">
      <c r="A202" s="170">
        <f t="shared" si="69"/>
        <v>41653</v>
      </c>
      <c r="B202" s="168"/>
      <c r="C202" s="169"/>
      <c r="D202" s="167"/>
      <c r="E202" s="13">
        <f t="shared" si="66"/>
        <v>41653</v>
      </c>
      <c r="F202" s="12"/>
      <c r="G202" s="17"/>
      <c r="H202" s="16" t="str">
        <f t="shared" si="61"/>
        <v/>
      </c>
      <c r="I202" s="11" t="str">
        <f t="shared" si="62"/>
        <v/>
      </c>
      <c r="J202" s="10"/>
      <c r="K202" s="162"/>
      <c r="L202" s="67">
        <f t="shared" si="63"/>
        <v>0</v>
      </c>
      <c r="M202" s="9" t="str">
        <f t="shared" si="67"/>
        <v/>
      </c>
      <c r="N202" s="61">
        <f t="shared" si="70"/>
        <v>0</v>
      </c>
      <c r="O202" s="62">
        <f t="shared" si="60"/>
        <v>0</v>
      </c>
      <c r="P202" s="63">
        <f t="shared" si="60"/>
        <v>0</v>
      </c>
      <c r="Q202" s="63">
        <f t="shared" si="60"/>
        <v>0</v>
      </c>
      <c r="R202" s="182" t="str">
        <f t="shared" si="58"/>
        <v/>
      </c>
      <c r="S202" s="63">
        <f t="shared" si="64"/>
        <v>0</v>
      </c>
      <c r="T202" s="64">
        <f t="shared" si="65"/>
        <v>0</v>
      </c>
      <c r="U202" s="65">
        <f>IF(AND($M202,$O202&gt;0),IF(ISNA(VLOOKUP(C202,Oz_Stations,1,FALSE)),0,(ROUND($I202-$H202,0)+1-IF(MOD($H202,1)*24&gt;MOD(Brekky_Stop,1)*24,1,0)-IF(MOD(Brekky_Start,1)*24&gt;MOD($I202,1)*24,1,0))),0)</f>
        <v>0</v>
      </c>
      <c r="V202" s="66" t="b">
        <f>IF(AND($M202,$P202&gt;0),IF(ISNA(VLOOKUP(C202,Oz_Stations,1,FALSE)),0,(ROUND($I202-$H202,0)+1-IF(MOD($H202,1)*24&gt;MOD(Lunch_Stop,1)*24,1,0)-IF(MOD(Lunch_Start,1)*24&gt;MOD($I202,1)*24,1,0))))</f>
        <v>0</v>
      </c>
      <c r="W202" s="66">
        <f>IF(AND($M202,$Q202&gt;0),IF(ISNA(VLOOKUP(C202,Oz_Stations,1,FALSE)),0,(ROUND($I202-$H202,0)+1-IF(MOD($H202,1)*24&gt;MOD(Dinner_Stop,1)*24,1,0)-IF(MOD(Dinner_Start,1)*24&gt;MOD($I202,1)*24,1,0))),0)</f>
        <v>0</v>
      </c>
      <c r="X202" s="63">
        <f t="shared" si="71"/>
        <v>0</v>
      </c>
      <c r="Y202" s="63">
        <f t="shared" si="72"/>
        <v>0</v>
      </c>
      <c r="Z202" s="185">
        <f t="shared" si="73"/>
        <v>0</v>
      </c>
      <c r="AA202" s="191">
        <f t="shared" si="74"/>
        <v>0</v>
      </c>
      <c r="AB202" s="227">
        <f t="shared" si="68"/>
        <v>0</v>
      </c>
    </row>
    <row r="203" spans="1:28" ht="15" customHeight="1">
      <c r="A203" s="170">
        <f t="shared" si="69"/>
        <v>41654</v>
      </c>
      <c r="B203" s="168"/>
      <c r="C203" s="169"/>
      <c r="D203" s="167"/>
      <c r="E203" s="13">
        <f t="shared" si="66"/>
        <v>41654</v>
      </c>
      <c r="F203" s="12"/>
      <c r="G203" s="17"/>
      <c r="H203" s="16" t="str">
        <f t="shared" si="61"/>
        <v/>
      </c>
      <c r="I203" s="11" t="str">
        <f t="shared" si="62"/>
        <v/>
      </c>
      <c r="J203" s="10"/>
      <c r="K203" s="162"/>
      <c r="L203" s="67">
        <f t="shared" si="63"/>
        <v>0</v>
      </c>
      <c r="M203" s="9" t="str">
        <f t="shared" si="67"/>
        <v/>
      </c>
      <c r="N203" s="61">
        <f t="shared" si="70"/>
        <v>0</v>
      </c>
      <c r="O203" s="62">
        <f t="shared" si="60"/>
        <v>0</v>
      </c>
      <c r="P203" s="63">
        <f t="shared" si="60"/>
        <v>0</v>
      </c>
      <c r="Q203" s="63">
        <f t="shared" si="60"/>
        <v>0</v>
      </c>
      <c r="R203" s="182" t="str">
        <f t="shared" si="58"/>
        <v/>
      </c>
      <c r="S203" s="63">
        <f t="shared" si="64"/>
        <v>0</v>
      </c>
      <c r="T203" s="64">
        <f t="shared" si="65"/>
        <v>0</v>
      </c>
      <c r="U203" s="65">
        <f>IF(AND($M203,$O203&gt;0),IF(ISNA(VLOOKUP(C203,Oz_Stations,1,FALSE)),0,(ROUND($I203-$H203,0)+1-IF(MOD($H203,1)*24&gt;MOD(Brekky_Stop,1)*24,1,0)-IF(MOD(Brekky_Start,1)*24&gt;MOD($I203,1)*24,1,0))),0)</f>
        <v>0</v>
      </c>
      <c r="V203" s="66" t="b">
        <f>IF(AND($M203,$P203&gt;0),IF(ISNA(VLOOKUP(C203,Oz_Stations,1,FALSE)),0,(ROUND($I203-$H203,0)+1-IF(MOD($H203,1)*24&gt;MOD(Lunch_Stop,1)*24,1,0)-IF(MOD(Lunch_Start,1)*24&gt;MOD($I203,1)*24,1,0))))</f>
        <v>0</v>
      </c>
      <c r="W203" s="66">
        <f>IF(AND($M203,$Q203&gt;0),IF(ISNA(VLOOKUP(C203,Oz_Stations,1,FALSE)),0,(ROUND($I203-$H203,0)+1-IF(MOD($H203,1)*24&gt;MOD(Dinner_Stop,1)*24,1,0)-IF(MOD(Dinner_Start,1)*24&gt;MOD($I203,1)*24,1,0))),0)</f>
        <v>0</v>
      </c>
      <c r="X203" s="63">
        <f t="shared" si="71"/>
        <v>0</v>
      </c>
      <c r="Y203" s="63">
        <f t="shared" si="72"/>
        <v>0</v>
      </c>
      <c r="Z203" s="185">
        <f t="shared" si="73"/>
        <v>0</v>
      </c>
      <c r="AA203" s="191">
        <f t="shared" si="74"/>
        <v>0</v>
      </c>
      <c r="AB203" s="227">
        <f t="shared" si="68"/>
        <v>0</v>
      </c>
    </row>
    <row r="204" spans="1:28" ht="15" customHeight="1">
      <c r="A204" s="170">
        <f t="shared" si="69"/>
        <v>41655</v>
      </c>
      <c r="B204" s="168"/>
      <c r="C204" s="169"/>
      <c r="D204" s="167"/>
      <c r="E204" s="13">
        <f t="shared" si="66"/>
        <v>41655</v>
      </c>
      <c r="F204" s="12"/>
      <c r="G204" s="17"/>
      <c r="H204" s="16" t="str">
        <f t="shared" si="61"/>
        <v/>
      </c>
      <c r="I204" s="11" t="str">
        <f t="shared" si="62"/>
        <v/>
      </c>
      <c r="J204" s="10"/>
      <c r="K204" s="162"/>
      <c r="L204" s="67">
        <f t="shared" si="63"/>
        <v>0</v>
      </c>
      <c r="M204" s="9" t="str">
        <f t="shared" si="67"/>
        <v/>
      </c>
      <c r="N204" s="61">
        <f t="shared" si="70"/>
        <v>0</v>
      </c>
      <c r="O204" s="62">
        <f t="shared" si="60"/>
        <v>0</v>
      </c>
      <c r="P204" s="63">
        <f t="shared" si="60"/>
        <v>0</v>
      </c>
      <c r="Q204" s="63">
        <f t="shared" si="60"/>
        <v>0</v>
      </c>
      <c r="R204" s="182" t="str">
        <f t="shared" si="58"/>
        <v/>
      </c>
      <c r="S204" s="63">
        <f t="shared" si="64"/>
        <v>0</v>
      </c>
      <c r="T204" s="64">
        <f t="shared" si="65"/>
        <v>0</v>
      </c>
      <c r="U204" s="65">
        <f>IF(AND($M204,$O204&gt;0),IF(ISNA(VLOOKUP(C204,Oz_Stations,1,FALSE)),0,(ROUND($I204-$H204,0)+1-IF(MOD($H204,1)*24&gt;MOD(Brekky_Stop,1)*24,1,0)-IF(MOD(Brekky_Start,1)*24&gt;MOD($I204,1)*24,1,0))),0)</f>
        <v>0</v>
      </c>
      <c r="V204" s="66" t="b">
        <f>IF(AND($M204,$P204&gt;0),IF(ISNA(VLOOKUP(C204,Oz_Stations,1,FALSE)),0,(ROUND($I204-$H204,0)+1-IF(MOD($H204,1)*24&gt;MOD(Lunch_Stop,1)*24,1,0)-IF(MOD(Lunch_Start,1)*24&gt;MOD($I204,1)*24,1,0))))</f>
        <v>0</v>
      </c>
      <c r="W204" s="66">
        <f>IF(AND($M204,$Q204&gt;0),IF(ISNA(VLOOKUP(C204,Oz_Stations,1,FALSE)),0,(ROUND($I204-$H204,0)+1-IF(MOD($H204,1)*24&gt;MOD(Dinner_Stop,1)*24,1,0)-IF(MOD(Dinner_Start,1)*24&gt;MOD($I204,1)*24,1,0))),0)</f>
        <v>0</v>
      </c>
      <c r="X204" s="63">
        <f t="shared" si="71"/>
        <v>0</v>
      </c>
      <c r="Y204" s="63">
        <f t="shared" si="72"/>
        <v>0</v>
      </c>
      <c r="Z204" s="185">
        <f t="shared" si="73"/>
        <v>0</v>
      </c>
      <c r="AA204" s="191">
        <f t="shared" si="74"/>
        <v>0</v>
      </c>
      <c r="AB204" s="227">
        <f t="shared" si="68"/>
        <v>0</v>
      </c>
    </row>
    <row r="205" spans="1:28" ht="15" customHeight="1">
      <c r="A205" s="170">
        <f t="shared" si="69"/>
        <v>41656</v>
      </c>
      <c r="B205" s="168"/>
      <c r="C205" s="169"/>
      <c r="D205" s="167"/>
      <c r="E205" s="13">
        <f t="shared" si="66"/>
        <v>41656</v>
      </c>
      <c r="F205" s="12"/>
      <c r="G205" s="17"/>
      <c r="H205" s="16" t="str">
        <f t="shared" si="61"/>
        <v/>
      </c>
      <c r="I205" s="11" t="str">
        <f t="shared" si="62"/>
        <v/>
      </c>
      <c r="J205" s="10"/>
      <c r="K205" s="162"/>
      <c r="L205" s="67">
        <f t="shared" si="63"/>
        <v>0</v>
      </c>
      <c r="M205" s="9" t="str">
        <f t="shared" si="67"/>
        <v/>
      </c>
      <c r="N205" s="61">
        <f t="shared" si="70"/>
        <v>0</v>
      </c>
      <c r="O205" s="62">
        <f t="shared" ref="O205:Q224" si="75">IF(ISNA(VLOOKUP($C205,OZ_TD_Stations,1,FALSE)),0,VLOOKUP($C205,OZ_StnAllow,O$4,FALSE))</f>
        <v>0</v>
      </c>
      <c r="P205" s="63">
        <f t="shared" si="75"/>
        <v>0</v>
      </c>
      <c r="Q205" s="63">
        <f t="shared" si="75"/>
        <v>0</v>
      </c>
      <c r="R205" s="182" t="str">
        <f t="shared" si="58"/>
        <v/>
      </c>
      <c r="S205" s="63">
        <f t="shared" si="64"/>
        <v>0</v>
      </c>
      <c r="T205" s="64">
        <f t="shared" si="65"/>
        <v>0</v>
      </c>
      <c r="U205" s="65">
        <f>IF(AND($M205,$O205&gt;0),IF(ISNA(VLOOKUP(C205,Oz_Stations,1,FALSE)),0,(ROUND($I205-$H205,0)+1-IF(MOD($H205,1)*24&gt;MOD(Brekky_Stop,1)*24,1,0)-IF(MOD(Brekky_Start,1)*24&gt;MOD($I205,1)*24,1,0))),0)</f>
        <v>0</v>
      </c>
      <c r="V205" s="66" t="b">
        <f>IF(AND($M205,$P205&gt;0),IF(ISNA(VLOOKUP(C205,Oz_Stations,1,FALSE)),0,(ROUND($I205-$H205,0)+1-IF(MOD($H205,1)*24&gt;MOD(Lunch_Stop,1)*24,1,0)-IF(MOD(Lunch_Start,1)*24&gt;MOD($I205,1)*24,1,0))))</f>
        <v>0</v>
      </c>
      <c r="W205" s="66">
        <f>IF(AND($M205,$Q205&gt;0),IF(ISNA(VLOOKUP(C205,Oz_Stations,1,FALSE)),0,(ROUND($I205-$H205,0)+1-IF(MOD($H205,1)*24&gt;MOD(Dinner_Stop,1)*24,1,0)-IF(MOD(Dinner_Start,1)*24&gt;MOD($I205,1)*24,1,0))),0)</f>
        <v>0</v>
      </c>
      <c r="X205" s="63">
        <f t="shared" si="71"/>
        <v>0</v>
      </c>
      <c r="Y205" s="63">
        <f t="shared" si="72"/>
        <v>0</v>
      </c>
      <c r="Z205" s="185">
        <f t="shared" si="73"/>
        <v>0</v>
      </c>
      <c r="AA205" s="191">
        <f t="shared" si="74"/>
        <v>0</v>
      </c>
      <c r="AB205" s="227">
        <f t="shared" si="68"/>
        <v>0</v>
      </c>
    </row>
    <row r="206" spans="1:28" ht="15" customHeight="1">
      <c r="A206" s="170">
        <f t="shared" si="69"/>
        <v>41657</v>
      </c>
      <c r="B206" s="168"/>
      <c r="C206" s="169"/>
      <c r="D206" s="167"/>
      <c r="E206" s="13">
        <f t="shared" si="66"/>
        <v>41657</v>
      </c>
      <c r="F206" s="12"/>
      <c r="G206" s="17"/>
      <c r="H206" s="16" t="str">
        <f t="shared" si="61"/>
        <v/>
      </c>
      <c r="I206" s="11" t="str">
        <f t="shared" si="62"/>
        <v/>
      </c>
      <c r="J206" s="10"/>
      <c r="K206" s="162"/>
      <c r="L206" s="67">
        <f t="shared" si="63"/>
        <v>0</v>
      </c>
      <c r="M206" s="9" t="str">
        <f t="shared" si="67"/>
        <v/>
      </c>
      <c r="N206" s="61">
        <f t="shared" si="70"/>
        <v>0</v>
      </c>
      <c r="O206" s="62">
        <f t="shared" si="75"/>
        <v>0</v>
      </c>
      <c r="P206" s="63">
        <f t="shared" si="75"/>
        <v>0</v>
      </c>
      <c r="Q206" s="63">
        <f t="shared" si="75"/>
        <v>0</v>
      </c>
      <c r="R206" s="182" t="str">
        <f t="shared" si="58"/>
        <v/>
      </c>
      <c r="S206" s="63">
        <f t="shared" si="64"/>
        <v>0</v>
      </c>
      <c r="T206" s="64">
        <f t="shared" si="65"/>
        <v>0</v>
      </c>
      <c r="U206" s="65">
        <f>IF(AND($M206,$O206&gt;0),IF(ISNA(VLOOKUP(C206,Oz_Stations,1,FALSE)),0,(ROUND($I206-$H206,0)+1-IF(MOD($H206,1)*24&gt;MOD(Brekky_Stop,1)*24,1,0)-IF(MOD(Brekky_Start,1)*24&gt;MOD($I206,1)*24,1,0))),0)</f>
        <v>0</v>
      </c>
      <c r="V206" s="66" t="b">
        <f>IF(AND($M206,$P206&gt;0),IF(ISNA(VLOOKUP(C206,Oz_Stations,1,FALSE)),0,(ROUND($I206-$H206,0)+1-IF(MOD($H206,1)*24&gt;MOD(Lunch_Stop,1)*24,1,0)-IF(MOD(Lunch_Start,1)*24&gt;MOD($I206,1)*24,1,0))))</f>
        <v>0</v>
      </c>
      <c r="W206" s="66">
        <f>IF(AND($M206,$Q206&gt;0),IF(ISNA(VLOOKUP(C206,Oz_Stations,1,FALSE)),0,(ROUND($I206-$H206,0)+1-IF(MOD($H206,1)*24&gt;MOD(Dinner_Stop,1)*24,1,0)-IF(MOD(Dinner_Start,1)*24&gt;MOD($I206,1)*24,1,0))),0)</f>
        <v>0</v>
      </c>
      <c r="X206" s="63">
        <f t="shared" si="71"/>
        <v>0</v>
      </c>
      <c r="Y206" s="63">
        <f t="shared" si="72"/>
        <v>0</v>
      </c>
      <c r="Z206" s="185">
        <f t="shared" si="73"/>
        <v>0</v>
      </c>
      <c r="AA206" s="191">
        <f t="shared" si="74"/>
        <v>0</v>
      </c>
      <c r="AB206" s="227">
        <f t="shared" si="68"/>
        <v>0</v>
      </c>
    </row>
    <row r="207" spans="1:28" ht="15" customHeight="1">
      <c r="A207" s="170">
        <f t="shared" si="69"/>
        <v>41658</v>
      </c>
      <c r="B207" s="168"/>
      <c r="C207" s="169"/>
      <c r="D207" s="167"/>
      <c r="E207" s="13">
        <f t="shared" si="66"/>
        <v>41658</v>
      </c>
      <c r="F207" s="12"/>
      <c r="G207" s="17"/>
      <c r="H207" s="16" t="str">
        <f t="shared" si="61"/>
        <v/>
      </c>
      <c r="I207" s="11" t="str">
        <f t="shared" si="62"/>
        <v/>
      </c>
      <c r="J207" s="10"/>
      <c r="K207" s="162"/>
      <c r="L207" s="67">
        <f t="shared" si="63"/>
        <v>0</v>
      </c>
      <c r="M207" s="9" t="str">
        <f t="shared" si="67"/>
        <v/>
      </c>
      <c r="N207" s="61">
        <f t="shared" si="70"/>
        <v>0</v>
      </c>
      <c r="O207" s="62">
        <f t="shared" si="75"/>
        <v>0</v>
      </c>
      <c r="P207" s="63">
        <f t="shared" si="75"/>
        <v>0</v>
      </c>
      <c r="Q207" s="63">
        <f t="shared" si="75"/>
        <v>0</v>
      </c>
      <c r="R207" s="182" t="str">
        <f t="shared" si="58"/>
        <v/>
      </c>
      <c r="S207" s="63">
        <f t="shared" si="64"/>
        <v>0</v>
      </c>
      <c r="T207" s="64">
        <f t="shared" si="65"/>
        <v>0</v>
      </c>
      <c r="U207" s="65">
        <f>IF(AND($M207,$O207&gt;0),IF(ISNA(VLOOKUP(C207,Oz_Stations,1,FALSE)),0,(ROUND($I207-$H207,0)+1-IF(MOD($H207,1)*24&gt;MOD(Brekky_Stop,1)*24,1,0)-IF(MOD(Brekky_Start,1)*24&gt;MOD($I207,1)*24,1,0))),0)</f>
        <v>0</v>
      </c>
      <c r="V207" s="66" t="b">
        <f>IF(AND($M207,$P207&gt;0),IF(ISNA(VLOOKUP(C207,Oz_Stations,1,FALSE)),0,(ROUND($I207-$H207,0)+1-IF(MOD($H207,1)*24&gt;MOD(Lunch_Stop,1)*24,1,0)-IF(MOD(Lunch_Start,1)*24&gt;MOD($I207,1)*24,1,0))))</f>
        <v>0</v>
      </c>
      <c r="W207" s="66">
        <f>IF(AND($M207,$Q207&gt;0),IF(ISNA(VLOOKUP(C207,Oz_Stations,1,FALSE)),0,(ROUND($I207-$H207,0)+1-IF(MOD($H207,1)*24&gt;MOD(Dinner_Stop,1)*24,1,0)-IF(MOD(Dinner_Start,1)*24&gt;MOD($I207,1)*24,1,0))),0)</f>
        <v>0</v>
      </c>
      <c r="X207" s="63">
        <f t="shared" si="71"/>
        <v>0</v>
      </c>
      <c r="Y207" s="63">
        <f t="shared" si="72"/>
        <v>0</v>
      </c>
      <c r="Z207" s="185">
        <f t="shared" si="73"/>
        <v>0</v>
      </c>
      <c r="AA207" s="191">
        <f t="shared" si="74"/>
        <v>0</v>
      </c>
      <c r="AB207" s="227">
        <f t="shared" si="68"/>
        <v>0</v>
      </c>
    </row>
    <row r="208" spans="1:28" ht="15" customHeight="1">
      <c r="A208" s="170">
        <f t="shared" si="69"/>
        <v>41659</v>
      </c>
      <c r="B208" s="168"/>
      <c r="C208" s="169"/>
      <c r="D208" s="167"/>
      <c r="E208" s="13">
        <f t="shared" si="66"/>
        <v>41659</v>
      </c>
      <c r="F208" s="12"/>
      <c r="G208" s="17"/>
      <c r="H208" s="16" t="str">
        <f t="shared" si="61"/>
        <v/>
      </c>
      <c r="I208" s="11" t="str">
        <f t="shared" si="62"/>
        <v/>
      </c>
      <c r="J208" s="10"/>
      <c r="K208" s="162"/>
      <c r="L208" s="67">
        <f t="shared" si="63"/>
        <v>0</v>
      </c>
      <c r="M208" s="9" t="str">
        <f t="shared" si="67"/>
        <v/>
      </c>
      <c r="N208" s="61">
        <f t="shared" si="70"/>
        <v>0</v>
      </c>
      <c r="O208" s="62">
        <f t="shared" si="75"/>
        <v>0</v>
      </c>
      <c r="P208" s="63">
        <f t="shared" si="75"/>
        <v>0</v>
      </c>
      <c r="Q208" s="63">
        <f t="shared" si="75"/>
        <v>0</v>
      </c>
      <c r="R208" s="182" t="str">
        <f t="shared" si="58"/>
        <v/>
      </c>
      <c r="S208" s="63">
        <f t="shared" si="64"/>
        <v>0</v>
      </c>
      <c r="T208" s="64">
        <f t="shared" si="65"/>
        <v>0</v>
      </c>
      <c r="U208" s="65">
        <f>IF(AND($M208,$O208&gt;0),IF(ISNA(VLOOKUP(C208,Oz_Stations,1,FALSE)),0,(ROUND($I208-$H208,0)+1-IF(MOD($H208,1)*24&gt;MOD(Brekky_Stop,1)*24,1,0)-IF(MOD(Brekky_Start,1)*24&gt;MOD($I208,1)*24,1,0))),0)</f>
        <v>0</v>
      </c>
      <c r="V208" s="66" t="b">
        <f>IF(AND($M208,$P208&gt;0),IF(ISNA(VLOOKUP(C208,Oz_Stations,1,FALSE)),0,(ROUND($I208-$H208,0)+1-IF(MOD($H208,1)*24&gt;MOD(Lunch_Stop,1)*24,1,0)-IF(MOD(Lunch_Start,1)*24&gt;MOD($I208,1)*24,1,0))))</f>
        <v>0</v>
      </c>
      <c r="W208" s="66">
        <f>IF(AND($M208,$Q208&gt;0),IF(ISNA(VLOOKUP(C208,Oz_Stations,1,FALSE)),0,(ROUND($I208-$H208,0)+1-IF(MOD($H208,1)*24&gt;MOD(Dinner_Stop,1)*24,1,0)-IF(MOD(Dinner_Start,1)*24&gt;MOD($I208,1)*24,1,0))),0)</f>
        <v>0</v>
      </c>
      <c r="X208" s="63">
        <f t="shared" si="71"/>
        <v>0</v>
      </c>
      <c r="Y208" s="63">
        <f t="shared" si="72"/>
        <v>0</v>
      </c>
      <c r="Z208" s="185">
        <f t="shared" si="73"/>
        <v>0</v>
      </c>
      <c r="AA208" s="191">
        <f t="shared" si="74"/>
        <v>0</v>
      </c>
      <c r="AB208" s="227">
        <f t="shared" si="68"/>
        <v>0</v>
      </c>
    </row>
    <row r="209" spans="1:28" ht="15" customHeight="1">
      <c r="A209" s="170">
        <f t="shared" si="69"/>
        <v>41660</v>
      </c>
      <c r="B209" s="168"/>
      <c r="C209" s="169"/>
      <c r="D209" s="167"/>
      <c r="E209" s="13">
        <f t="shared" si="66"/>
        <v>41660</v>
      </c>
      <c r="F209" s="12"/>
      <c r="G209" s="17"/>
      <c r="H209" s="16" t="str">
        <f t="shared" si="61"/>
        <v/>
      </c>
      <c r="I209" s="11" t="str">
        <f t="shared" si="62"/>
        <v/>
      </c>
      <c r="J209" s="10"/>
      <c r="K209" s="162"/>
      <c r="L209" s="67">
        <f t="shared" si="63"/>
        <v>0</v>
      </c>
      <c r="M209" s="9" t="str">
        <f t="shared" si="67"/>
        <v/>
      </c>
      <c r="N209" s="61">
        <f t="shared" si="70"/>
        <v>0</v>
      </c>
      <c r="O209" s="62">
        <f t="shared" si="75"/>
        <v>0</v>
      </c>
      <c r="P209" s="63">
        <f t="shared" si="75"/>
        <v>0</v>
      </c>
      <c r="Q209" s="63">
        <f t="shared" si="75"/>
        <v>0</v>
      </c>
      <c r="R209" s="182" t="str">
        <f t="shared" si="58"/>
        <v/>
      </c>
      <c r="S209" s="63">
        <f t="shared" si="64"/>
        <v>0</v>
      </c>
      <c r="T209" s="64">
        <f t="shared" si="65"/>
        <v>0</v>
      </c>
      <c r="U209" s="65">
        <f>IF(AND($M209,$O209&gt;0),IF(ISNA(VLOOKUP(C209,Oz_Stations,1,FALSE)),0,(ROUND($I209-$H209,0)+1-IF(MOD($H209,1)*24&gt;MOD(Brekky_Stop,1)*24,1,0)-IF(MOD(Brekky_Start,1)*24&gt;MOD($I209,1)*24,1,0))),0)</f>
        <v>0</v>
      </c>
      <c r="V209" s="66" t="b">
        <f>IF(AND($M209,$P209&gt;0),IF(ISNA(VLOOKUP(C209,Oz_Stations,1,FALSE)),0,(ROUND($I209-$H209,0)+1-IF(MOD($H209,1)*24&gt;MOD(Lunch_Stop,1)*24,1,0)-IF(MOD(Lunch_Start,1)*24&gt;MOD($I209,1)*24,1,0))))</f>
        <v>0</v>
      </c>
      <c r="W209" s="66">
        <f>IF(AND($M209,$Q209&gt;0),IF(ISNA(VLOOKUP(C209,Oz_Stations,1,FALSE)),0,(ROUND($I209-$H209,0)+1-IF(MOD($H209,1)*24&gt;MOD(Dinner_Stop,1)*24,1,0)-IF(MOD(Dinner_Start,1)*24&gt;MOD($I209,1)*24,1,0))),0)</f>
        <v>0</v>
      </c>
      <c r="X209" s="63">
        <f t="shared" si="71"/>
        <v>0</v>
      </c>
      <c r="Y209" s="63">
        <f t="shared" si="72"/>
        <v>0</v>
      </c>
      <c r="Z209" s="185">
        <f t="shared" si="73"/>
        <v>0</v>
      </c>
      <c r="AA209" s="191">
        <f t="shared" si="74"/>
        <v>0</v>
      </c>
      <c r="AB209" s="227">
        <f t="shared" si="68"/>
        <v>0</v>
      </c>
    </row>
    <row r="210" spans="1:28" ht="15" customHeight="1">
      <c r="A210" s="170">
        <f t="shared" si="69"/>
        <v>41661</v>
      </c>
      <c r="B210" s="168"/>
      <c r="C210" s="169"/>
      <c r="D210" s="167"/>
      <c r="E210" s="13">
        <f t="shared" si="66"/>
        <v>41661</v>
      </c>
      <c r="F210" s="12"/>
      <c r="G210" s="17"/>
      <c r="H210" s="16" t="str">
        <f t="shared" si="61"/>
        <v/>
      </c>
      <c r="I210" s="11" t="str">
        <f t="shared" si="62"/>
        <v/>
      </c>
      <c r="J210" s="10"/>
      <c r="K210" s="162"/>
      <c r="L210" s="67">
        <f t="shared" si="63"/>
        <v>0</v>
      </c>
      <c r="M210" s="9" t="str">
        <f t="shared" si="67"/>
        <v/>
      </c>
      <c r="N210" s="61">
        <f t="shared" si="70"/>
        <v>0</v>
      </c>
      <c r="O210" s="62">
        <f t="shared" si="75"/>
        <v>0</v>
      </c>
      <c r="P210" s="63">
        <f t="shared" si="75"/>
        <v>0</v>
      </c>
      <c r="Q210" s="63">
        <f t="shared" si="75"/>
        <v>0</v>
      </c>
      <c r="R210" s="182" t="str">
        <f t="shared" si="58"/>
        <v/>
      </c>
      <c r="S210" s="63">
        <f t="shared" si="64"/>
        <v>0</v>
      </c>
      <c r="T210" s="64">
        <f t="shared" si="65"/>
        <v>0</v>
      </c>
      <c r="U210" s="65">
        <f>IF(AND($M210,$O210&gt;0),IF(ISNA(VLOOKUP(C210,Oz_Stations,1,FALSE)),0,(ROUND($I210-$H210,0)+1-IF(MOD($H210,1)*24&gt;MOD(Brekky_Stop,1)*24,1,0)-IF(MOD(Brekky_Start,1)*24&gt;MOD($I210,1)*24,1,0))),0)</f>
        <v>0</v>
      </c>
      <c r="V210" s="66" t="b">
        <f>IF(AND($M210,$P210&gt;0),IF(ISNA(VLOOKUP(C210,Oz_Stations,1,FALSE)),0,(ROUND($I210-$H210,0)+1-IF(MOD($H210,1)*24&gt;MOD(Lunch_Stop,1)*24,1,0)-IF(MOD(Lunch_Start,1)*24&gt;MOD($I210,1)*24,1,0))))</f>
        <v>0</v>
      </c>
      <c r="W210" s="66">
        <f>IF(AND($M210,$Q210&gt;0),IF(ISNA(VLOOKUP(C210,Oz_Stations,1,FALSE)),0,(ROUND($I210-$H210,0)+1-IF(MOD($H210,1)*24&gt;MOD(Dinner_Stop,1)*24,1,0)-IF(MOD(Dinner_Start,1)*24&gt;MOD($I210,1)*24,1,0))),0)</f>
        <v>0</v>
      </c>
      <c r="X210" s="63">
        <f t="shared" si="71"/>
        <v>0</v>
      </c>
      <c r="Y210" s="63">
        <f t="shared" si="72"/>
        <v>0</v>
      </c>
      <c r="Z210" s="185">
        <f t="shared" si="73"/>
        <v>0</v>
      </c>
      <c r="AA210" s="191">
        <f t="shared" si="74"/>
        <v>0</v>
      </c>
      <c r="AB210" s="227">
        <f t="shared" si="68"/>
        <v>0</v>
      </c>
    </row>
    <row r="211" spans="1:28" ht="15" customHeight="1">
      <c r="A211" s="170">
        <f t="shared" si="69"/>
        <v>41662</v>
      </c>
      <c r="B211" s="168"/>
      <c r="C211" s="169"/>
      <c r="D211" s="167"/>
      <c r="E211" s="13">
        <f t="shared" si="66"/>
        <v>41662</v>
      </c>
      <c r="F211" s="12"/>
      <c r="G211" s="17"/>
      <c r="H211" s="16" t="str">
        <f t="shared" si="61"/>
        <v/>
      </c>
      <c r="I211" s="11" t="str">
        <f t="shared" si="62"/>
        <v/>
      </c>
      <c r="J211" s="10"/>
      <c r="K211" s="162"/>
      <c r="L211" s="67">
        <f t="shared" si="63"/>
        <v>0</v>
      </c>
      <c r="M211" s="9" t="str">
        <f t="shared" si="67"/>
        <v/>
      </c>
      <c r="N211" s="61">
        <f t="shared" si="70"/>
        <v>0</v>
      </c>
      <c r="O211" s="62">
        <f t="shared" si="75"/>
        <v>0</v>
      </c>
      <c r="P211" s="63">
        <f t="shared" si="75"/>
        <v>0</v>
      </c>
      <c r="Q211" s="63">
        <f t="shared" si="75"/>
        <v>0</v>
      </c>
      <c r="R211" s="182" t="str">
        <f t="shared" si="58"/>
        <v/>
      </c>
      <c r="S211" s="63">
        <f t="shared" si="64"/>
        <v>0</v>
      </c>
      <c r="T211" s="64">
        <f t="shared" si="65"/>
        <v>0</v>
      </c>
      <c r="U211" s="65">
        <f>IF(AND($M211,$O211&gt;0),IF(ISNA(VLOOKUP(C211,Oz_Stations,1,FALSE)),0,(ROUND($I211-$H211,0)+1-IF(MOD($H211,1)*24&gt;MOD(Brekky_Stop,1)*24,1,0)-IF(MOD(Brekky_Start,1)*24&gt;MOD($I211,1)*24,1,0))),0)</f>
        <v>0</v>
      </c>
      <c r="V211" s="66" t="b">
        <f>IF(AND($M211,$P211&gt;0),IF(ISNA(VLOOKUP(C211,Oz_Stations,1,FALSE)),0,(ROUND($I211-$H211,0)+1-IF(MOD($H211,1)*24&gt;MOD(Lunch_Stop,1)*24,1,0)-IF(MOD(Lunch_Start,1)*24&gt;MOD($I211,1)*24,1,0))))</f>
        <v>0</v>
      </c>
      <c r="W211" s="66">
        <f>IF(AND($M211,$Q211&gt;0),IF(ISNA(VLOOKUP(C211,Oz_Stations,1,FALSE)),0,(ROUND($I211-$H211,0)+1-IF(MOD($H211,1)*24&gt;MOD(Dinner_Stop,1)*24,1,0)-IF(MOD(Dinner_Start,1)*24&gt;MOD($I211,1)*24,1,0))),0)</f>
        <v>0</v>
      </c>
      <c r="X211" s="63">
        <f t="shared" si="71"/>
        <v>0</v>
      </c>
      <c r="Y211" s="63">
        <f t="shared" si="72"/>
        <v>0</v>
      </c>
      <c r="Z211" s="185">
        <f t="shared" si="73"/>
        <v>0</v>
      </c>
      <c r="AA211" s="191">
        <f t="shared" si="74"/>
        <v>0</v>
      </c>
      <c r="AB211" s="227">
        <f t="shared" si="68"/>
        <v>0</v>
      </c>
    </row>
    <row r="212" spans="1:28" ht="15" customHeight="1">
      <c r="A212" s="170">
        <f t="shared" si="69"/>
        <v>41663</v>
      </c>
      <c r="B212" s="168"/>
      <c r="C212" s="169"/>
      <c r="D212" s="167"/>
      <c r="E212" s="13">
        <f t="shared" si="66"/>
        <v>41663</v>
      </c>
      <c r="F212" s="12"/>
      <c r="G212" s="17"/>
      <c r="H212" s="16" t="str">
        <f t="shared" si="61"/>
        <v/>
      </c>
      <c r="I212" s="11" t="str">
        <f t="shared" si="62"/>
        <v/>
      </c>
      <c r="J212" s="10"/>
      <c r="K212" s="162"/>
      <c r="L212" s="67">
        <f t="shared" si="63"/>
        <v>0</v>
      </c>
      <c r="M212" s="9" t="str">
        <f t="shared" si="67"/>
        <v/>
      </c>
      <c r="N212" s="61">
        <f t="shared" si="70"/>
        <v>0</v>
      </c>
      <c r="O212" s="62">
        <f t="shared" si="75"/>
        <v>0</v>
      </c>
      <c r="P212" s="63">
        <f t="shared" si="75"/>
        <v>0</v>
      </c>
      <c r="Q212" s="63">
        <f t="shared" si="75"/>
        <v>0</v>
      </c>
      <c r="R212" s="182" t="str">
        <f t="shared" si="58"/>
        <v/>
      </c>
      <c r="S212" s="63">
        <f t="shared" si="64"/>
        <v>0</v>
      </c>
      <c r="T212" s="64">
        <f t="shared" si="65"/>
        <v>0</v>
      </c>
      <c r="U212" s="65">
        <f>IF(AND($M212,$O212&gt;0),IF(ISNA(VLOOKUP(C212,Oz_Stations,1,FALSE)),0,(ROUND($I212-$H212,0)+1-IF(MOD($H212,1)*24&gt;MOD(Brekky_Stop,1)*24,1,0)-IF(MOD(Brekky_Start,1)*24&gt;MOD($I212,1)*24,1,0))),0)</f>
        <v>0</v>
      </c>
      <c r="V212" s="66" t="b">
        <f>IF(AND($M212,$P212&gt;0),IF(ISNA(VLOOKUP(C212,Oz_Stations,1,FALSE)),0,(ROUND($I212-$H212,0)+1-IF(MOD($H212,1)*24&gt;MOD(Lunch_Stop,1)*24,1,0)-IF(MOD(Lunch_Start,1)*24&gt;MOD($I212,1)*24,1,0))))</f>
        <v>0</v>
      </c>
      <c r="W212" s="66">
        <f>IF(AND($M212,$Q212&gt;0),IF(ISNA(VLOOKUP(C212,Oz_Stations,1,FALSE)),0,(ROUND($I212-$H212,0)+1-IF(MOD($H212,1)*24&gt;MOD(Dinner_Stop,1)*24,1,0)-IF(MOD(Dinner_Start,1)*24&gt;MOD($I212,1)*24,1,0))),0)</f>
        <v>0</v>
      </c>
      <c r="X212" s="63">
        <f t="shared" si="71"/>
        <v>0</v>
      </c>
      <c r="Y212" s="63">
        <f t="shared" si="72"/>
        <v>0</v>
      </c>
      <c r="Z212" s="185">
        <f t="shared" si="73"/>
        <v>0</v>
      </c>
      <c r="AA212" s="191">
        <f t="shared" si="74"/>
        <v>0</v>
      </c>
      <c r="AB212" s="227">
        <f t="shared" si="68"/>
        <v>0</v>
      </c>
    </row>
    <row r="213" spans="1:28" ht="15" customHeight="1">
      <c r="A213" s="170">
        <f t="shared" si="69"/>
        <v>41664</v>
      </c>
      <c r="B213" s="168"/>
      <c r="C213" s="169"/>
      <c r="D213" s="167"/>
      <c r="E213" s="13">
        <f t="shared" si="66"/>
        <v>41664</v>
      </c>
      <c r="F213" s="12"/>
      <c r="G213" s="17"/>
      <c r="H213" s="16" t="str">
        <f t="shared" si="61"/>
        <v/>
      </c>
      <c r="I213" s="11" t="str">
        <f t="shared" si="62"/>
        <v/>
      </c>
      <c r="J213" s="10"/>
      <c r="K213" s="162"/>
      <c r="L213" s="67">
        <f t="shared" si="63"/>
        <v>0</v>
      </c>
      <c r="M213" s="9" t="str">
        <f t="shared" si="67"/>
        <v/>
      </c>
      <c r="N213" s="61">
        <f t="shared" si="70"/>
        <v>0</v>
      </c>
      <c r="O213" s="62">
        <f t="shared" si="75"/>
        <v>0</v>
      </c>
      <c r="P213" s="63">
        <f t="shared" si="75"/>
        <v>0</v>
      </c>
      <c r="Q213" s="63">
        <f t="shared" si="75"/>
        <v>0</v>
      </c>
      <c r="R213" s="182" t="str">
        <f t="shared" si="58"/>
        <v/>
      </c>
      <c r="S213" s="63">
        <f t="shared" si="64"/>
        <v>0</v>
      </c>
      <c r="T213" s="64">
        <f t="shared" si="65"/>
        <v>0</v>
      </c>
      <c r="U213" s="65">
        <f>IF(AND($M213,$O213&gt;0),IF(ISNA(VLOOKUP(C213,Oz_Stations,1,FALSE)),0,(ROUND($I213-$H213,0)+1-IF(MOD($H213,1)*24&gt;MOD(Brekky_Stop,1)*24,1,0)-IF(MOD(Brekky_Start,1)*24&gt;MOD($I213,1)*24,1,0))),0)</f>
        <v>0</v>
      </c>
      <c r="V213" s="66" t="b">
        <f>IF(AND($M213,$P213&gt;0),IF(ISNA(VLOOKUP(C213,Oz_Stations,1,FALSE)),0,(ROUND($I213-$H213,0)+1-IF(MOD($H213,1)*24&gt;MOD(Lunch_Stop,1)*24,1,0)-IF(MOD(Lunch_Start,1)*24&gt;MOD($I213,1)*24,1,0))))</f>
        <v>0</v>
      </c>
      <c r="W213" s="66">
        <f>IF(AND($M213,$Q213&gt;0),IF(ISNA(VLOOKUP(C213,Oz_Stations,1,FALSE)),0,(ROUND($I213-$H213,0)+1-IF(MOD($H213,1)*24&gt;MOD(Dinner_Stop,1)*24,1,0)-IF(MOD(Dinner_Start,1)*24&gt;MOD($I213,1)*24,1,0))),0)</f>
        <v>0</v>
      </c>
      <c r="X213" s="63">
        <f t="shared" si="71"/>
        <v>0</v>
      </c>
      <c r="Y213" s="63">
        <f t="shared" si="72"/>
        <v>0</v>
      </c>
      <c r="Z213" s="185">
        <f t="shared" si="73"/>
        <v>0</v>
      </c>
      <c r="AA213" s="191">
        <f t="shared" si="74"/>
        <v>0</v>
      </c>
      <c r="AB213" s="227">
        <f t="shared" si="68"/>
        <v>0</v>
      </c>
    </row>
    <row r="214" spans="1:28" ht="15" customHeight="1">
      <c r="A214" s="170">
        <f t="shared" si="69"/>
        <v>41665</v>
      </c>
      <c r="B214" s="168"/>
      <c r="C214" s="169"/>
      <c r="D214" s="167"/>
      <c r="E214" s="13">
        <f t="shared" si="66"/>
        <v>41665</v>
      </c>
      <c r="F214" s="12"/>
      <c r="G214" s="17"/>
      <c r="H214" s="16" t="str">
        <f t="shared" si="61"/>
        <v/>
      </c>
      <c r="I214" s="11" t="str">
        <f t="shared" si="62"/>
        <v/>
      </c>
      <c r="J214" s="10"/>
      <c r="K214" s="162"/>
      <c r="L214" s="67">
        <f t="shared" si="63"/>
        <v>0</v>
      </c>
      <c r="M214" s="9" t="str">
        <f t="shared" si="67"/>
        <v/>
      </c>
      <c r="N214" s="61">
        <f t="shared" si="70"/>
        <v>0</v>
      </c>
      <c r="O214" s="62">
        <f t="shared" si="75"/>
        <v>0</v>
      </c>
      <c r="P214" s="63">
        <f t="shared" si="75"/>
        <v>0</v>
      </c>
      <c r="Q214" s="63">
        <f t="shared" si="75"/>
        <v>0</v>
      </c>
      <c r="R214" s="182" t="str">
        <f t="shared" si="58"/>
        <v/>
      </c>
      <c r="S214" s="63">
        <f t="shared" si="64"/>
        <v>0</v>
      </c>
      <c r="T214" s="64">
        <f t="shared" si="65"/>
        <v>0</v>
      </c>
      <c r="U214" s="65">
        <f>IF(AND($M214,$O214&gt;0),IF(ISNA(VLOOKUP(C214,Oz_Stations,1,FALSE)),0,(ROUND($I214-$H214,0)+1-IF(MOD($H214,1)*24&gt;MOD(Brekky_Stop,1)*24,1,0)-IF(MOD(Brekky_Start,1)*24&gt;MOD($I214,1)*24,1,0))),0)</f>
        <v>0</v>
      </c>
      <c r="V214" s="66" t="b">
        <f>IF(AND($M214,$P214&gt;0),IF(ISNA(VLOOKUP(C214,Oz_Stations,1,FALSE)),0,(ROUND($I214-$H214,0)+1-IF(MOD($H214,1)*24&gt;MOD(Lunch_Stop,1)*24,1,0)-IF(MOD(Lunch_Start,1)*24&gt;MOD($I214,1)*24,1,0))))</f>
        <v>0</v>
      </c>
      <c r="W214" s="66">
        <f>IF(AND($M214,$Q214&gt;0),IF(ISNA(VLOOKUP(C214,Oz_Stations,1,FALSE)),0,(ROUND($I214-$H214,0)+1-IF(MOD($H214,1)*24&gt;MOD(Dinner_Stop,1)*24,1,0)-IF(MOD(Dinner_Start,1)*24&gt;MOD($I214,1)*24,1,0))),0)</f>
        <v>0</v>
      </c>
      <c r="X214" s="63">
        <f t="shared" si="71"/>
        <v>0</v>
      </c>
      <c r="Y214" s="63">
        <f t="shared" si="72"/>
        <v>0</v>
      </c>
      <c r="Z214" s="185">
        <f t="shared" si="73"/>
        <v>0</v>
      </c>
      <c r="AA214" s="191">
        <f t="shared" si="74"/>
        <v>0</v>
      </c>
      <c r="AB214" s="227">
        <f t="shared" si="68"/>
        <v>0</v>
      </c>
    </row>
    <row r="215" spans="1:28" ht="15" customHeight="1">
      <c r="A215" s="170">
        <f t="shared" si="69"/>
        <v>41666</v>
      </c>
      <c r="B215" s="168"/>
      <c r="C215" s="169"/>
      <c r="D215" s="167"/>
      <c r="E215" s="13">
        <f t="shared" si="66"/>
        <v>41666</v>
      </c>
      <c r="F215" s="12"/>
      <c r="G215" s="17"/>
      <c r="H215" s="16" t="str">
        <f t="shared" si="61"/>
        <v/>
      </c>
      <c r="I215" s="11" t="str">
        <f t="shared" si="62"/>
        <v/>
      </c>
      <c r="J215" s="10"/>
      <c r="K215" s="162"/>
      <c r="L215" s="67">
        <f t="shared" si="63"/>
        <v>0</v>
      </c>
      <c r="M215" s="9" t="str">
        <f t="shared" si="67"/>
        <v/>
      </c>
      <c r="N215" s="61">
        <f t="shared" si="70"/>
        <v>0</v>
      </c>
      <c r="O215" s="62">
        <f t="shared" si="75"/>
        <v>0</v>
      </c>
      <c r="P215" s="63">
        <f t="shared" si="75"/>
        <v>0</v>
      </c>
      <c r="Q215" s="63">
        <f t="shared" si="75"/>
        <v>0</v>
      </c>
      <c r="R215" s="182" t="str">
        <f t="shared" si="58"/>
        <v/>
      </c>
      <c r="S215" s="63">
        <f t="shared" si="64"/>
        <v>0</v>
      </c>
      <c r="T215" s="64">
        <f t="shared" si="65"/>
        <v>0</v>
      </c>
      <c r="U215" s="65">
        <f>IF(AND($M215,$O215&gt;0),IF(ISNA(VLOOKUP(C215,Oz_Stations,1,FALSE)),0,(ROUND($I215-$H215,0)+1-IF(MOD($H215,1)*24&gt;MOD(Brekky_Stop,1)*24,1,0)-IF(MOD(Brekky_Start,1)*24&gt;MOD($I215,1)*24,1,0))),0)</f>
        <v>0</v>
      </c>
      <c r="V215" s="66" t="b">
        <f>IF(AND($M215,$P215&gt;0),IF(ISNA(VLOOKUP(C215,Oz_Stations,1,FALSE)),0,(ROUND($I215-$H215,0)+1-IF(MOD($H215,1)*24&gt;MOD(Lunch_Stop,1)*24,1,0)-IF(MOD(Lunch_Start,1)*24&gt;MOD($I215,1)*24,1,0))))</f>
        <v>0</v>
      </c>
      <c r="W215" s="66">
        <f>IF(AND($M215,$Q215&gt;0),IF(ISNA(VLOOKUP(C215,Oz_Stations,1,FALSE)),0,(ROUND($I215-$H215,0)+1-IF(MOD($H215,1)*24&gt;MOD(Dinner_Stop,1)*24,1,0)-IF(MOD(Dinner_Start,1)*24&gt;MOD($I215,1)*24,1,0))),0)</f>
        <v>0</v>
      </c>
      <c r="X215" s="63">
        <f t="shared" si="71"/>
        <v>0</v>
      </c>
      <c r="Y215" s="63">
        <f t="shared" si="72"/>
        <v>0</v>
      </c>
      <c r="Z215" s="185">
        <f t="shared" si="73"/>
        <v>0</v>
      </c>
      <c r="AA215" s="191">
        <f t="shared" si="74"/>
        <v>0</v>
      </c>
      <c r="AB215" s="227">
        <f t="shared" si="68"/>
        <v>0</v>
      </c>
    </row>
    <row r="216" spans="1:28" ht="15" customHeight="1">
      <c r="A216" s="170">
        <f t="shared" si="69"/>
        <v>41667</v>
      </c>
      <c r="B216" s="168"/>
      <c r="C216" s="169"/>
      <c r="D216" s="167"/>
      <c r="E216" s="13">
        <f t="shared" si="66"/>
        <v>41667</v>
      </c>
      <c r="F216" s="12"/>
      <c r="G216" s="17"/>
      <c r="H216" s="16" t="str">
        <f t="shared" si="61"/>
        <v/>
      </c>
      <c r="I216" s="11" t="str">
        <f t="shared" si="62"/>
        <v/>
      </c>
      <c r="J216" s="10"/>
      <c r="K216" s="162"/>
      <c r="L216" s="67">
        <f t="shared" si="63"/>
        <v>0</v>
      </c>
      <c r="M216" s="9" t="str">
        <f t="shared" si="67"/>
        <v/>
      </c>
      <c r="N216" s="61">
        <f t="shared" si="70"/>
        <v>0</v>
      </c>
      <c r="O216" s="62">
        <f t="shared" si="75"/>
        <v>0</v>
      </c>
      <c r="P216" s="63">
        <f t="shared" si="75"/>
        <v>0</v>
      </c>
      <c r="Q216" s="63">
        <f t="shared" si="75"/>
        <v>0</v>
      </c>
      <c r="R216" s="182" t="str">
        <f t="shared" si="58"/>
        <v/>
      </c>
      <c r="S216" s="63">
        <f t="shared" si="64"/>
        <v>0</v>
      </c>
      <c r="T216" s="64">
        <f t="shared" si="65"/>
        <v>0</v>
      </c>
      <c r="U216" s="65">
        <f>IF(AND($M216,$O216&gt;0),IF(ISNA(VLOOKUP(C216,Oz_Stations,1,FALSE)),0,(ROUND($I216-$H216,0)+1-IF(MOD($H216,1)*24&gt;MOD(Brekky_Stop,1)*24,1,0)-IF(MOD(Brekky_Start,1)*24&gt;MOD($I216,1)*24,1,0))),0)</f>
        <v>0</v>
      </c>
      <c r="V216" s="66" t="b">
        <f>IF(AND($M216,$P216&gt;0),IF(ISNA(VLOOKUP(C216,Oz_Stations,1,FALSE)),0,(ROUND($I216-$H216,0)+1-IF(MOD($H216,1)*24&gt;MOD(Lunch_Stop,1)*24,1,0)-IF(MOD(Lunch_Start,1)*24&gt;MOD($I216,1)*24,1,0))))</f>
        <v>0</v>
      </c>
      <c r="W216" s="66">
        <f>IF(AND($M216,$Q216&gt;0),IF(ISNA(VLOOKUP(C216,Oz_Stations,1,FALSE)),0,(ROUND($I216-$H216,0)+1-IF(MOD($H216,1)*24&gt;MOD(Dinner_Stop,1)*24,1,0)-IF(MOD(Dinner_Start,1)*24&gt;MOD($I216,1)*24,1,0))),0)</f>
        <v>0</v>
      </c>
      <c r="X216" s="63">
        <f t="shared" si="71"/>
        <v>0</v>
      </c>
      <c r="Y216" s="63">
        <f t="shared" si="72"/>
        <v>0</v>
      </c>
      <c r="Z216" s="185">
        <f t="shared" si="73"/>
        <v>0</v>
      </c>
      <c r="AA216" s="191">
        <f t="shared" si="74"/>
        <v>0</v>
      </c>
      <c r="AB216" s="227">
        <f t="shared" si="68"/>
        <v>0</v>
      </c>
    </row>
    <row r="217" spans="1:28" ht="15" customHeight="1">
      <c r="A217" s="170">
        <f t="shared" si="69"/>
        <v>41668</v>
      </c>
      <c r="B217" s="168"/>
      <c r="C217" s="169"/>
      <c r="D217" s="167"/>
      <c r="E217" s="13">
        <f t="shared" si="66"/>
        <v>41668</v>
      </c>
      <c r="F217" s="12"/>
      <c r="G217" s="17"/>
      <c r="H217" s="16" t="str">
        <f t="shared" si="61"/>
        <v/>
      </c>
      <c r="I217" s="11" t="str">
        <f t="shared" si="62"/>
        <v/>
      </c>
      <c r="J217" s="10"/>
      <c r="K217" s="162"/>
      <c r="L217" s="67">
        <f t="shared" si="63"/>
        <v>0</v>
      </c>
      <c r="M217" s="9" t="str">
        <f t="shared" si="67"/>
        <v/>
      </c>
      <c r="N217" s="61">
        <f t="shared" si="70"/>
        <v>0</v>
      </c>
      <c r="O217" s="62">
        <f t="shared" si="75"/>
        <v>0</v>
      </c>
      <c r="P217" s="63">
        <f t="shared" si="75"/>
        <v>0</v>
      </c>
      <c r="Q217" s="63">
        <f t="shared" si="75"/>
        <v>0</v>
      </c>
      <c r="R217" s="182" t="str">
        <f t="shared" si="58"/>
        <v/>
      </c>
      <c r="S217" s="63">
        <f t="shared" si="64"/>
        <v>0</v>
      </c>
      <c r="T217" s="64">
        <f t="shared" si="65"/>
        <v>0</v>
      </c>
      <c r="U217" s="65">
        <f>IF(AND($M217,$O217&gt;0),IF(ISNA(VLOOKUP(C217,Oz_Stations,1,FALSE)),0,(ROUND($I217-$H217,0)+1-IF(MOD($H217,1)*24&gt;MOD(Brekky_Stop,1)*24,1,0)-IF(MOD(Brekky_Start,1)*24&gt;MOD($I217,1)*24,1,0))),0)</f>
        <v>0</v>
      </c>
      <c r="V217" s="66" t="b">
        <f>IF(AND($M217,$P217&gt;0),IF(ISNA(VLOOKUP(C217,Oz_Stations,1,FALSE)),0,(ROUND($I217-$H217,0)+1-IF(MOD($H217,1)*24&gt;MOD(Lunch_Stop,1)*24,1,0)-IF(MOD(Lunch_Start,1)*24&gt;MOD($I217,1)*24,1,0))))</f>
        <v>0</v>
      </c>
      <c r="W217" s="66">
        <f>IF(AND($M217,$Q217&gt;0),IF(ISNA(VLOOKUP(C217,Oz_Stations,1,FALSE)),0,(ROUND($I217-$H217,0)+1-IF(MOD($H217,1)*24&gt;MOD(Dinner_Stop,1)*24,1,0)-IF(MOD(Dinner_Start,1)*24&gt;MOD($I217,1)*24,1,0))),0)</f>
        <v>0</v>
      </c>
      <c r="X217" s="63">
        <f t="shared" si="71"/>
        <v>0</v>
      </c>
      <c r="Y217" s="63">
        <f t="shared" si="72"/>
        <v>0</v>
      </c>
      <c r="Z217" s="185">
        <f t="shared" si="73"/>
        <v>0</v>
      </c>
      <c r="AA217" s="191">
        <f t="shared" si="74"/>
        <v>0</v>
      </c>
      <c r="AB217" s="227">
        <f t="shared" si="68"/>
        <v>0</v>
      </c>
    </row>
    <row r="218" spans="1:28" ht="15" customHeight="1">
      <c r="A218" s="170">
        <f t="shared" si="69"/>
        <v>41669</v>
      </c>
      <c r="B218" s="168"/>
      <c r="C218" s="169"/>
      <c r="D218" s="167"/>
      <c r="E218" s="13">
        <f t="shared" si="66"/>
        <v>41669</v>
      </c>
      <c r="F218" s="12"/>
      <c r="G218" s="17"/>
      <c r="H218" s="16" t="str">
        <f t="shared" si="61"/>
        <v/>
      </c>
      <c r="I218" s="11" t="str">
        <f t="shared" si="62"/>
        <v/>
      </c>
      <c r="J218" s="10"/>
      <c r="K218" s="162"/>
      <c r="L218" s="67">
        <f t="shared" si="63"/>
        <v>0</v>
      </c>
      <c r="M218" s="9" t="str">
        <f t="shared" si="67"/>
        <v/>
      </c>
      <c r="N218" s="61">
        <f t="shared" si="70"/>
        <v>0</v>
      </c>
      <c r="O218" s="62">
        <f t="shared" si="75"/>
        <v>0</v>
      </c>
      <c r="P218" s="63">
        <f t="shared" si="75"/>
        <v>0</v>
      </c>
      <c r="Q218" s="63">
        <f t="shared" si="75"/>
        <v>0</v>
      </c>
      <c r="R218" s="182" t="str">
        <f t="shared" si="58"/>
        <v/>
      </c>
      <c r="S218" s="63">
        <f t="shared" si="64"/>
        <v>0</v>
      </c>
      <c r="T218" s="64">
        <f t="shared" si="65"/>
        <v>0</v>
      </c>
      <c r="U218" s="65">
        <f>IF(AND($M218,$O218&gt;0),IF(ISNA(VLOOKUP(C218,Oz_Stations,1,FALSE)),0,(ROUND($I218-$H218,0)+1-IF(MOD($H218,1)*24&gt;MOD(Brekky_Stop,1)*24,1,0)-IF(MOD(Brekky_Start,1)*24&gt;MOD($I218,1)*24,1,0))),0)</f>
        <v>0</v>
      </c>
      <c r="V218" s="66" t="b">
        <f>IF(AND($M218,$P218&gt;0),IF(ISNA(VLOOKUP(C218,Oz_Stations,1,FALSE)),0,(ROUND($I218-$H218,0)+1-IF(MOD($H218,1)*24&gt;MOD(Lunch_Stop,1)*24,1,0)-IF(MOD(Lunch_Start,1)*24&gt;MOD($I218,1)*24,1,0))))</f>
        <v>0</v>
      </c>
      <c r="W218" s="66">
        <f>IF(AND($M218,$Q218&gt;0),IF(ISNA(VLOOKUP(C218,Oz_Stations,1,FALSE)),0,(ROUND($I218-$H218,0)+1-IF(MOD($H218,1)*24&gt;MOD(Dinner_Stop,1)*24,1,0)-IF(MOD(Dinner_Start,1)*24&gt;MOD($I218,1)*24,1,0))),0)</f>
        <v>0</v>
      </c>
      <c r="X218" s="63">
        <f t="shared" si="71"/>
        <v>0</v>
      </c>
      <c r="Y218" s="63">
        <f t="shared" si="72"/>
        <v>0</v>
      </c>
      <c r="Z218" s="185">
        <f t="shared" si="73"/>
        <v>0</v>
      </c>
      <c r="AA218" s="191">
        <f t="shared" si="74"/>
        <v>0</v>
      </c>
      <c r="AB218" s="227">
        <f t="shared" si="68"/>
        <v>0</v>
      </c>
    </row>
    <row r="219" spans="1:28" ht="15" customHeight="1">
      <c r="A219" s="170">
        <f t="shared" si="69"/>
        <v>41670</v>
      </c>
      <c r="B219" s="168"/>
      <c r="C219" s="169"/>
      <c r="D219" s="167"/>
      <c r="E219" s="13">
        <f t="shared" si="66"/>
        <v>41670</v>
      </c>
      <c r="F219" s="12"/>
      <c r="G219" s="17"/>
      <c r="H219" s="16" t="str">
        <f t="shared" si="61"/>
        <v/>
      </c>
      <c r="I219" s="11" t="str">
        <f t="shared" si="62"/>
        <v/>
      </c>
      <c r="J219" s="10"/>
      <c r="K219" s="162"/>
      <c r="L219" s="67">
        <f t="shared" si="63"/>
        <v>0</v>
      </c>
      <c r="M219" s="9" t="str">
        <f t="shared" si="67"/>
        <v/>
      </c>
      <c r="N219" s="61">
        <f t="shared" si="70"/>
        <v>0</v>
      </c>
      <c r="O219" s="62">
        <f t="shared" si="75"/>
        <v>0</v>
      </c>
      <c r="P219" s="63">
        <f t="shared" si="75"/>
        <v>0</v>
      </c>
      <c r="Q219" s="63">
        <f t="shared" si="75"/>
        <v>0</v>
      </c>
      <c r="R219" s="182" t="str">
        <f t="shared" ref="R219:R282" si="76">IF(ISNA(VLOOKUP($C219,OS_TD_Stations,1,FALSE)),"",VLOOKUP($C219,OS_TD_Stations,2,FALSE))</f>
        <v/>
      </c>
      <c r="S219" s="63">
        <f t="shared" si="64"/>
        <v>0</v>
      </c>
      <c r="T219" s="64">
        <f t="shared" si="65"/>
        <v>0</v>
      </c>
      <c r="U219" s="65">
        <f>IF(AND($M219,$O219&gt;0),IF(ISNA(VLOOKUP(C219,Oz_Stations,1,FALSE)),0,(ROUND($I219-$H219,0)+1-IF(MOD($H219,1)*24&gt;MOD(Brekky_Stop,1)*24,1,0)-IF(MOD(Brekky_Start,1)*24&gt;MOD($I219,1)*24,1,0))),0)</f>
        <v>0</v>
      </c>
      <c r="V219" s="66" t="b">
        <f>IF(AND($M219,$P219&gt;0),IF(ISNA(VLOOKUP(C219,Oz_Stations,1,FALSE)),0,(ROUND($I219-$H219,0)+1-IF(MOD($H219,1)*24&gt;MOD(Lunch_Stop,1)*24,1,0)-IF(MOD(Lunch_Start,1)*24&gt;MOD($I219,1)*24,1,0))))</f>
        <v>0</v>
      </c>
      <c r="W219" s="66">
        <f>IF(AND($M219,$Q219&gt;0),IF(ISNA(VLOOKUP(C219,Oz_Stations,1,FALSE)),0,(ROUND($I219-$H219,0)+1-IF(MOD($H219,1)*24&gt;MOD(Dinner_Stop,1)*24,1,0)-IF(MOD(Dinner_Start,1)*24&gt;MOD($I219,1)*24,1,0))),0)</f>
        <v>0</v>
      </c>
      <c r="X219" s="63">
        <f t="shared" si="71"/>
        <v>0</v>
      </c>
      <c r="Y219" s="63">
        <f t="shared" si="72"/>
        <v>0</v>
      </c>
      <c r="Z219" s="185">
        <f t="shared" si="73"/>
        <v>0</v>
      </c>
      <c r="AA219" s="191">
        <f t="shared" si="74"/>
        <v>0</v>
      </c>
      <c r="AB219" s="227">
        <f t="shared" si="68"/>
        <v>0</v>
      </c>
    </row>
    <row r="220" spans="1:28" ht="15" customHeight="1">
      <c r="A220" s="170">
        <f t="shared" si="69"/>
        <v>41671</v>
      </c>
      <c r="B220" s="168"/>
      <c r="C220" s="169"/>
      <c r="D220" s="167"/>
      <c r="E220" s="13">
        <f t="shared" si="66"/>
        <v>41671</v>
      </c>
      <c r="F220" s="12"/>
      <c r="G220" s="17"/>
      <c r="H220" s="16" t="str">
        <f t="shared" si="61"/>
        <v/>
      </c>
      <c r="I220" s="11" t="str">
        <f t="shared" si="62"/>
        <v/>
      </c>
      <c r="J220" s="10"/>
      <c r="K220" s="162"/>
      <c r="L220" s="67">
        <f t="shared" si="63"/>
        <v>0</v>
      </c>
      <c r="M220" s="9" t="str">
        <f t="shared" si="67"/>
        <v/>
      </c>
      <c r="N220" s="61">
        <f t="shared" si="70"/>
        <v>0</v>
      </c>
      <c r="O220" s="62">
        <f t="shared" si="75"/>
        <v>0</v>
      </c>
      <c r="P220" s="63">
        <f t="shared" si="75"/>
        <v>0</v>
      </c>
      <c r="Q220" s="63">
        <f t="shared" si="75"/>
        <v>0</v>
      </c>
      <c r="R220" s="182" t="str">
        <f t="shared" si="76"/>
        <v/>
      </c>
      <c r="S220" s="63">
        <f t="shared" si="64"/>
        <v>0</v>
      </c>
      <c r="T220" s="64">
        <f t="shared" si="65"/>
        <v>0</v>
      </c>
      <c r="U220" s="65">
        <f>IF(AND($M220,$O220&gt;0),IF(ISNA(VLOOKUP(C220,Oz_Stations,1,FALSE)),0,(ROUND($I220-$H220,0)+1-IF(MOD($H220,1)*24&gt;MOD(Brekky_Stop,1)*24,1,0)-IF(MOD(Brekky_Start,1)*24&gt;MOD($I220,1)*24,1,0))),0)</f>
        <v>0</v>
      </c>
      <c r="V220" s="66" t="b">
        <f>IF(AND($M220,$P220&gt;0),IF(ISNA(VLOOKUP(C220,Oz_Stations,1,FALSE)),0,(ROUND($I220-$H220,0)+1-IF(MOD($H220,1)*24&gt;MOD(Lunch_Stop,1)*24,1,0)-IF(MOD(Lunch_Start,1)*24&gt;MOD($I220,1)*24,1,0))))</f>
        <v>0</v>
      </c>
      <c r="W220" s="66">
        <f>IF(AND($M220,$Q220&gt;0),IF(ISNA(VLOOKUP(C220,Oz_Stations,1,FALSE)),0,(ROUND($I220-$H220,0)+1-IF(MOD($H220,1)*24&gt;MOD(Dinner_Stop,1)*24,1,0)-IF(MOD(Dinner_Start,1)*24&gt;MOD($I220,1)*24,1,0))),0)</f>
        <v>0</v>
      </c>
      <c r="X220" s="63">
        <f t="shared" si="71"/>
        <v>0</v>
      </c>
      <c r="Y220" s="63">
        <f t="shared" si="72"/>
        <v>0</v>
      </c>
      <c r="Z220" s="185">
        <f t="shared" si="73"/>
        <v>0</v>
      </c>
      <c r="AA220" s="191">
        <f t="shared" si="74"/>
        <v>0</v>
      </c>
      <c r="AB220" s="227">
        <f t="shared" si="68"/>
        <v>0</v>
      </c>
    </row>
    <row r="221" spans="1:28" ht="15" customHeight="1">
      <c r="A221" s="170">
        <f t="shared" si="69"/>
        <v>41672</v>
      </c>
      <c r="B221" s="168"/>
      <c r="C221" s="169"/>
      <c r="D221" s="167"/>
      <c r="E221" s="13">
        <f t="shared" si="66"/>
        <v>41672</v>
      </c>
      <c r="F221" s="12"/>
      <c r="G221" s="17"/>
      <c r="H221" s="16" t="str">
        <f t="shared" si="61"/>
        <v/>
      </c>
      <c r="I221" s="11" t="str">
        <f t="shared" si="62"/>
        <v/>
      </c>
      <c r="J221" s="10"/>
      <c r="K221" s="162"/>
      <c r="L221" s="67">
        <f t="shared" si="63"/>
        <v>0</v>
      </c>
      <c r="M221" s="9" t="str">
        <f t="shared" si="67"/>
        <v/>
      </c>
      <c r="N221" s="61">
        <f t="shared" si="70"/>
        <v>0</v>
      </c>
      <c r="O221" s="62">
        <f t="shared" si="75"/>
        <v>0</v>
      </c>
      <c r="P221" s="63">
        <f t="shared" si="75"/>
        <v>0</v>
      </c>
      <c r="Q221" s="63">
        <f t="shared" si="75"/>
        <v>0</v>
      </c>
      <c r="R221" s="182" t="str">
        <f t="shared" si="76"/>
        <v/>
      </c>
      <c r="S221" s="63">
        <f t="shared" si="64"/>
        <v>0</v>
      </c>
      <c r="T221" s="64">
        <f t="shared" si="65"/>
        <v>0</v>
      </c>
      <c r="U221" s="65">
        <f>IF(AND($M221,$O221&gt;0),IF(ISNA(VLOOKUP(C221,Oz_Stations,1,FALSE)),0,(ROUND($I221-$H221,0)+1-IF(MOD($H221,1)*24&gt;MOD(Brekky_Stop,1)*24,1,0)-IF(MOD(Brekky_Start,1)*24&gt;MOD($I221,1)*24,1,0))),0)</f>
        <v>0</v>
      </c>
      <c r="V221" s="66" t="b">
        <f>IF(AND($M221,$P221&gt;0),IF(ISNA(VLOOKUP(C221,Oz_Stations,1,FALSE)),0,(ROUND($I221-$H221,0)+1-IF(MOD($H221,1)*24&gt;MOD(Lunch_Stop,1)*24,1,0)-IF(MOD(Lunch_Start,1)*24&gt;MOD($I221,1)*24,1,0))))</f>
        <v>0</v>
      </c>
      <c r="W221" s="66">
        <f>IF(AND($M221,$Q221&gt;0),IF(ISNA(VLOOKUP(C221,Oz_Stations,1,FALSE)),0,(ROUND($I221-$H221,0)+1-IF(MOD($H221,1)*24&gt;MOD(Dinner_Stop,1)*24,1,0)-IF(MOD(Dinner_Start,1)*24&gt;MOD($I221,1)*24,1,0))),0)</f>
        <v>0</v>
      </c>
      <c r="X221" s="63">
        <f t="shared" si="71"/>
        <v>0</v>
      </c>
      <c r="Y221" s="63">
        <f t="shared" si="72"/>
        <v>0</v>
      </c>
      <c r="Z221" s="185">
        <f t="shared" si="73"/>
        <v>0</v>
      </c>
      <c r="AA221" s="191">
        <f t="shared" si="74"/>
        <v>0</v>
      </c>
      <c r="AB221" s="227">
        <f t="shared" si="68"/>
        <v>0</v>
      </c>
    </row>
    <row r="222" spans="1:28" ht="15" customHeight="1">
      <c r="A222" s="170">
        <f t="shared" si="69"/>
        <v>41673</v>
      </c>
      <c r="B222" s="168"/>
      <c r="C222" s="169"/>
      <c r="D222" s="167"/>
      <c r="E222" s="13">
        <f t="shared" si="66"/>
        <v>41673</v>
      </c>
      <c r="F222" s="12"/>
      <c r="G222" s="17"/>
      <c r="H222" s="16" t="str">
        <f t="shared" si="61"/>
        <v/>
      </c>
      <c r="I222" s="11" t="str">
        <f t="shared" si="62"/>
        <v/>
      </c>
      <c r="J222" s="10"/>
      <c r="K222" s="162"/>
      <c r="L222" s="67">
        <f t="shared" si="63"/>
        <v>0</v>
      </c>
      <c r="M222" s="9" t="str">
        <f t="shared" si="67"/>
        <v/>
      </c>
      <c r="N222" s="61">
        <f t="shared" si="70"/>
        <v>0</v>
      </c>
      <c r="O222" s="62">
        <f t="shared" si="75"/>
        <v>0</v>
      </c>
      <c r="P222" s="63">
        <f t="shared" si="75"/>
        <v>0</v>
      </c>
      <c r="Q222" s="63">
        <f t="shared" si="75"/>
        <v>0</v>
      </c>
      <c r="R222" s="182" t="str">
        <f t="shared" si="76"/>
        <v/>
      </c>
      <c r="S222" s="63">
        <f t="shared" si="64"/>
        <v>0</v>
      </c>
      <c r="T222" s="64">
        <f t="shared" si="65"/>
        <v>0</v>
      </c>
      <c r="U222" s="65">
        <f>IF(AND($M222,$O222&gt;0),IF(ISNA(VLOOKUP(C222,Oz_Stations,1,FALSE)),0,(ROUND($I222-$H222,0)+1-IF(MOD($H222,1)*24&gt;MOD(Brekky_Stop,1)*24,1,0)-IF(MOD(Brekky_Start,1)*24&gt;MOD($I222,1)*24,1,0))),0)</f>
        <v>0</v>
      </c>
      <c r="V222" s="66" t="b">
        <f>IF(AND($M222,$P222&gt;0),IF(ISNA(VLOOKUP(C222,Oz_Stations,1,FALSE)),0,(ROUND($I222-$H222,0)+1-IF(MOD($H222,1)*24&gt;MOD(Lunch_Stop,1)*24,1,0)-IF(MOD(Lunch_Start,1)*24&gt;MOD($I222,1)*24,1,0))))</f>
        <v>0</v>
      </c>
      <c r="W222" s="66">
        <f>IF(AND($M222,$Q222&gt;0),IF(ISNA(VLOOKUP(C222,Oz_Stations,1,FALSE)),0,(ROUND($I222-$H222,0)+1-IF(MOD($H222,1)*24&gt;MOD(Dinner_Stop,1)*24,1,0)-IF(MOD(Dinner_Start,1)*24&gt;MOD($I222,1)*24,1,0))),0)</f>
        <v>0</v>
      </c>
      <c r="X222" s="63">
        <f t="shared" si="71"/>
        <v>0</v>
      </c>
      <c r="Y222" s="63">
        <f t="shared" si="72"/>
        <v>0</v>
      </c>
      <c r="Z222" s="185">
        <f t="shared" si="73"/>
        <v>0</v>
      </c>
      <c r="AA222" s="191">
        <f t="shared" si="74"/>
        <v>0</v>
      </c>
      <c r="AB222" s="227">
        <f t="shared" si="68"/>
        <v>0</v>
      </c>
    </row>
    <row r="223" spans="1:28" ht="15" customHeight="1">
      <c r="A223" s="170">
        <f t="shared" si="69"/>
        <v>41674</v>
      </c>
      <c r="B223" s="168"/>
      <c r="C223" s="169"/>
      <c r="D223" s="167"/>
      <c r="E223" s="13">
        <f t="shared" si="66"/>
        <v>41674</v>
      </c>
      <c r="F223" s="12"/>
      <c r="G223" s="17"/>
      <c r="H223" s="16" t="str">
        <f t="shared" si="61"/>
        <v/>
      </c>
      <c r="I223" s="11" t="str">
        <f t="shared" si="62"/>
        <v/>
      </c>
      <c r="J223" s="10"/>
      <c r="K223" s="162"/>
      <c r="L223" s="67">
        <f t="shared" si="63"/>
        <v>0</v>
      </c>
      <c r="M223" s="9" t="str">
        <f t="shared" si="67"/>
        <v/>
      </c>
      <c r="N223" s="61">
        <f t="shared" si="70"/>
        <v>0</v>
      </c>
      <c r="O223" s="62">
        <f t="shared" si="75"/>
        <v>0</v>
      </c>
      <c r="P223" s="63">
        <f t="shared" si="75"/>
        <v>0</v>
      </c>
      <c r="Q223" s="63">
        <f t="shared" si="75"/>
        <v>0</v>
      </c>
      <c r="R223" s="182" t="str">
        <f t="shared" si="76"/>
        <v/>
      </c>
      <c r="S223" s="63">
        <f t="shared" si="64"/>
        <v>0</v>
      </c>
      <c r="T223" s="64">
        <f t="shared" si="65"/>
        <v>0</v>
      </c>
      <c r="U223" s="65">
        <f>IF(AND($M223,$O223&gt;0),IF(ISNA(VLOOKUP(C223,Oz_Stations,1,FALSE)),0,(ROUND($I223-$H223,0)+1-IF(MOD($H223,1)*24&gt;MOD(Brekky_Stop,1)*24,1,0)-IF(MOD(Brekky_Start,1)*24&gt;MOD($I223,1)*24,1,0))),0)</f>
        <v>0</v>
      </c>
      <c r="V223" s="66" t="b">
        <f>IF(AND($M223,$P223&gt;0),IF(ISNA(VLOOKUP(C223,Oz_Stations,1,FALSE)),0,(ROUND($I223-$H223,0)+1-IF(MOD($H223,1)*24&gt;MOD(Lunch_Stop,1)*24,1,0)-IF(MOD(Lunch_Start,1)*24&gt;MOD($I223,1)*24,1,0))))</f>
        <v>0</v>
      </c>
      <c r="W223" s="66">
        <f>IF(AND($M223,$Q223&gt;0),IF(ISNA(VLOOKUP(C223,Oz_Stations,1,FALSE)),0,(ROUND($I223-$H223,0)+1-IF(MOD($H223,1)*24&gt;MOD(Dinner_Stop,1)*24,1,0)-IF(MOD(Dinner_Start,1)*24&gt;MOD($I223,1)*24,1,0))),0)</f>
        <v>0</v>
      </c>
      <c r="X223" s="63">
        <f t="shared" si="71"/>
        <v>0</v>
      </c>
      <c r="Y223" s="63">
        <f t="shared" si="72"/>
        <v>0</v>
      </c>
      <c r="Z223" s="185">
        <f t="shared" si="73"/>
        <v>0</v>
      </c>
      <c r="AA223" s="191">
        <f t="shared" si="74"/>
        <v>0</v>
      </c>
      <c r="AB223" s="227">
        <f t="shared" si="68"/>
        <v>0</v>
      </c>
    </row>
    <row r="224" spans="1:28" ht="15" customHeight="1">
      <c r="A224" s="170">
        <f t="shared" si="69"/>
        <v>41675</v>
      </c>
      <c r="B224" s="168"/>
      <c r="C224" s="169"/>
      <c r="D224" s="167"/>
      <c r="E224" s="13">
        <f t="shared" si="66"/>
        <v>41675</v>
      </c>
      <c r="F224" s="12"/>
      <c r="G224" s="17"/>
      <c r="H224" s="16" t="str">
        <f t="shared" si="61"/>
        <v/>
      </c>
      <c r="I224" s="11" t="str">
        <f t="shared" si="62"/>
        <v/>
      </c>
      <c r="J224" s="10"/>
      <c r="K224" s="162"/>
      <c r="L224" s="67">
        <f t="shared" si="63"/>
        <v>0</v>
      </c>
      <c r="M224" s="9" t="str">
        <f t="shared" si="67"/>
        <v/>
      </c>
      <c r="N224" s="61">
        <f t="shared" si="70"/>
        <v>0</v>
      </c>
      <c r="O224" s="62">
        <f t="shared" si="75"/>
        <v>0</v>
      </c>
      <c r="P224" s="63">
        <f t="shared" si="75"/>
        <v>0</v>
      </c>
      <c r="Q224" s="63">
        <f t="shared" si="75"/>
        <v>0</v>
      </c>
      <c r="R224" s="182" t="str">
        <f t="shared" si="76"/>
        <v/>
      </c>
      <c r="S224" s="63">
        <f t="shared" si="64"/>
        <v>0</v>
      </c>
      <c r="T224" s="64">
        <f t="shared" si="65"/>
        <v>0</v>
      </c>
      <c r="U224" s="65">
        <f>IF(AND($M224,$O224&gt;0),IF(ISNA(VLOOKUP(C224,Oz_Stations,1,FALSE)),0,(ROUND($I224-$H224,0)+1-IF(MOD($H224,1)*24&gt;MOD(Brekky_Stop,1)*24,1,0)-IF(MOD(Brekky_Start,1)*24&gt;MOD($I224,1)*24,1,0))),0)</f>
        <v>0</v>
      </c>
      <c r="V224" s="66" t="b">
        <f>IF(AND($M224,$P224&gt;0),IF(ISNA(VLOOKUP(C224,Oz_Stations,1,FALSE)),0,(ROUND($I224-$H224,0)+1-IF(MOD($H224,1)*24&gt;MOD(Lunch_Stop,1)*24,1,0)-IF(MOD(Lunch_Start,1)*24&gt;MOD($I224,1)*24,1,0))))</f>
        <v>0</v>
      </c>
      <c r="W224" s="66">
        <f>IF(AND($M224,$Q224&gt;0),IF(ISNA(VLOOKUP(C224,Oz_Stations,1,FALSE)),0,(ROUND($I224-$H224,0)+1-IF(MOD($H224,1)*24&gt;MOD(Dinner_Stop,1)*24,1,0)-IF(MOD(Dinner_Start,1)*24&gt;MOD($I224,1)*24,1,0))),0)</f>
        <v>0</v>
      </c>
      <c r="X224" s="63">
        <f t="shared" si="71"/>
        <v>0</v>
      </c>
      <c r="Y224" s="63">
        <f t="shared" si="72"/>
        <v>0</v>
      </c>
      <c r="Z224" s="185">
        <f t="shared" si="73"/>
        <v>0</v>
      </c>
      <c r="AA224" s="191">
        <f t="shared" si="74"/>
        <v>0</v>
      </c>
      <c r="AB224" s="227">
        <f t="shared" si="68"/>
        <v>0</v>
      </c>
    </row>
    <row r="225" spans="1:28" ht="15" customHeight="1">
      <c r="A225" s="170">
        <f t="shared" si="69"/>
        <v>41676</v>
      </c>
      <c r="B225" s="168"/>
      <c r="C225" s="169"/>
      <c r="D225" s="167"/>
      <c r="E225" s="13">
        <f t="shared" si="66"/>
        <v>41676</v>
      </c>
      <c r="F225" s="12"/>
      <c r="G225" s="17"/>
      <c r="H225" s="16" t="str">
        <f t="shared" si="61"/>
        <v/>
      </c>
      <c r="I225" s="11" t="str">
        <f t="shared" si="62"/>
        <v/>
      </c>
      <c r="J225" s="10"/>
      <c r="K225" s="162"/>
      <c r="L225" s="67">
        <f t="shared" si="63"/>
        <v>0</v>
      </c>
      <c r="M225" s="9" t="str">
        <f t="shared" si="67"/>
        <v/>
      </c>
      <c r="N225" s="61">
        <f t="shared" si="70"/>
        <v>0</v>
      </c>
      <c r="O225" s="62">
        <f t="shared" ref="O225:Q244" si="77">IF(ISNA(VLOOKUP($C225,OZ_TD_Stations,1,FALSE)),0,VLOOKUP($C225,OZ_StnAllow,O$4,FALSE))</f>
        <v>0</v>
      </c>
      <c r="P225" s="63">
        <f t="shared" si="77"/>
        <v>0</v>
      </c>
      <c r="Q225" s="63">
        <f t="shared" si="77"/>
        <v>0</v>
      </c>
      <c r="R225" s="182" t="str">
        <f t="shared" si="76"/>
        <v/>
      </c>
      <c r="S225" s="63">
        <f t="shared" si="64"/>
        <v>0</v>
      </c>
      <c r="T225" s="64">
        <f t="shared" si="65"/>
        <v>0</v>
      </c>
      <c r="U225" s="65">
        <f>IF(AND($M225,$O225&gt;0),IF(ISNA(VLOOKUP(C225,Oz_Stations,1,FALSE)),0,(ROUND($I225-$H225,0)+1-IF(MOD($H225,1)*24&gt;MOD(Brekky_Stop,1)*24,1,0)-IF(MOD(Brekky_Start,1)*24&gt;MOD($I225,1)*24,1,0))),0)</f>
        <v>0</v>
      </c>
      <c r="V225" s="66" t="b">
        <f>IF(AND($M225,$P225&gt;0),IF(ISNA(VLOOKUP(C225,Oz_Stations,1,FALSE)),0,(ROUND($I225-$H225,0)+1-IF(MOD($H225,1)*24&gt;MOD(Lunch_Stop,1)*24,1,0)-IF(MOD(Lunch_Start,1)*24&gt;MOD($I225,1)*24,1,0))))</f>
        <v>0</v>
      </c>
      <c r="W225" s="66">
        <f>IF(AND($M225,$Q225&gt;0),IF(ISNA(VLOOKUP(C225,Oz_Stations,1,FALSE)),0,(ROUND($I225-$H225,0)+1-IF(MOD($H225,1)*24&gt;MOD(Dinner_Stop,1)*24,1,0)-IF(MOD(Dinner_Start,1)*24&gt;MOD($I225,1)*24,1,0))),0)</f>
        <v>0</v>
      </c>
      <c r="X225" s="63">
        <f t="shared" si="71"/>
        <v>0</v>
      </c>
      <c r="Y225" s="63">
        <f t="shared" si="72"/>
        <v>0</v>
      </c>
      <c r="Z225" s="185">
        <f t="shared" si="73"/>
        <v>0</v>
      </c>
      <c r="AA225" s="191">
        <f t="shared" si="74"/>
        <v>0</v>
      </c>
      <c r="AB225" s="227">
        <f t="shared" si="68"/>
        <v>0</v>
      </c>
    </row>
    <row r="226" spans="1:28" ht="15" customHeight="1">
      <c r="A226" s="170">
        <f t="shared" si="69"/>
        <v>41677</v>
      </c>
      <c r="B226" s="168"/>
      <c r="C226" s="169"/>
      <c r="D226" s="167"/>
      <c r="E226" s="13">
        <f t="shared" si="66"/>
        <v>41677</v>
      </c>
      <c r="F226" s="12"/>
      <c r="G226" s="17"/>
      <c r="H226" s="16" t="str">
        <f t="shared" si="61"/>
        <v/>
      </c>
      <c r="I226" s="11" t="str">
        <f t="shared" si="62"/>
        <v/>
      </c>
      <c r="J226" s="10"/>
      <c r="K226" s="162"/>
      <c r="L226" s="67">
        <f t="shared" si="63"/>
        <v>0</v>
      </c>
      <c r="M226" s="9" t="str">
        <f t="shared" si="67"/>
        <v/>
      </c>
      <c r="N226" s="61">
        <f t="shared" si="70"/>
        <v>0</v>
      </c>
      <c r="O226" s="62">
        <f t="shared" si="77"/>
        <v>0</v>
      </c>
      <c r="P226" s="63">
        <f t="shared" si="77"/>
        <v>0</v>
      </c>
      <c r="Q226" s="63">
        <f t="shared" si="77"/>
        <v>0</v>
      </c>
      <c r="R226" s="182" t="str">
        <f t="shared" si="76"/>
        <v/>
      </c>
      <c r="S226" s="63">
        <f t="shared" si="64"/>
        <v>0</v>
      </c>
      <c r="T226" s="64">
        <f t="shared" si="65"/>
        <v>0</v>
      </c>
      <c r="U226" s="65">
        <f>IF(AND($M226,$O226&gt;0),IF(ISNA(VLOOKUP(C226,Oz_Stations,1,FALSE)),0,(ROUND($I226-$H226,0)+1-IF(MOD($H226,1)*24&gt;MOD(Brekky_Stop,1)*24,1,0)-IF(MOD(Brekky_Start,1)*24&gt;MOD($I226,1)*24,1,0))),0)</f>
        <v>0</v>
      </c>
      <c r="V226" s="66" t="b">
        <f>IF(AND($M226,$P226&gt;0),IF(ISNA(VLOOKUP(C226,Oz_Stations,1,FALSE)),0,(ROUND($I226-$H226,0)+1-IF(MOD($H226,1)*24&gt;MOD(Lunch_Stop,1)*24,1,0)-IF(MOD(Lunch_Start,1)*24&gt;MOD($I226,1)*24,1,0))))</f>
        <v>0</v>
      </c>
      <c r="W226" s="66">
        <f>IF(AND($M226,$Q226&gt;0),IF(ISNA(VLOOKUP(C226,Oz_Stations,1,FALSE)),0,(ROUND($I226-$H226,0)+1-IF(MOD($H226,1)*24&gt;MOD(Dinner_Stop,1)*24,1,0)-IF(MOD(Dinner_Start,1)*24&gt;MOD($I226,1)*24,1,0))),0)</f>
        <v>0</v>
      </c>
      <c r="X226" s="63">
        <f t="shared" si="71"/>
        <v>0</v>
      </c>
      <c r="Y226" s="63">
        <f t="shared" si="72"/>
        <v>0</v>
      </c>
      <c r="Z226" s="185">
        <f t="shared" si="73"/>
        <v>0</v>
      </c>
      <c r="AA226" s="191">
        <f t="shared" si="74"/>
        <v>0</v>
      </c>
      <c r="AB226" s="227">
        <f t="shared" si="68"/>
        <v>0</v>
      </c>
    </row>
    <row r="227" spans="1:28" ht="15" customHeight="1">
      <c r="A227" s="170">
        <f t="shared" si="69"/>
        <v>41678</v>
      </c>
      <c r="B227" s="168"/>
      <c r="C227" s="169"/>
      <c r="D227" s="167"/>
      <c r="E227" s="13">
        <f t="shared" si="66"/>
        <v>41678</v>
      </c>
      <c r="F227" s="12"/>
      <c r="G227" s="17"/>
      <c r="H227" s="16" t="str">
        <f t="shared" si="61"/>
        <v/>
      </c>
      <c r="I227" s="11" t="str">
        <f t="shared" si="62"/>
        <v/>
      </c>
      <c r="J227" s="10"/>
      <c r="K227" s="162"/>
      <c r="L227" s="67">
        <f t="shared" si="63"/>
        <v>0</v>
      </c>
      <c r="M227" s="9" t="str">
        <f t="shared" si="67"/>
        <v/>
      </c>
      <c r="N227" s="61">
        <f t="shared" si="70"/>
        <v>0</v>
      </c>
      <c r="O227" s="62">
        <f t="shared" si="77"/>
        <v>0</v>
      </c>
      <c r="P227" s="63">
        <f t="shared" si="77"/>
        <v>0</v>
      </c>
      <c r="Q227" s="63">
        <f t="shared" si="77"/>
        <v>0</v>
      </c>
      <c r="R227" s="182" t="str">
        <f t="shared" si="76"/>
        <v/>
      </c>
      <c r="S227" s="63">
        <f t="shared" si="64"/>
        <v>0</v>
      </c>
      <c r="T227" s="64">
        <f t="shared" si="65"/>
        <v>0</v>
      </c>
      <c r="U227" s="65">
        <f>IF(AND($M227,$O227&gt;0),IF(ISNA(VLOOKUP(C227,Oz_Stations,1,FALSE)),0,(ROUND($I227-$H227,0)+1-IF(MOD($H227,1)*24&gt;MOD(Brekky_Stop,1)*24,1,0)-IF(MOD(Brekky_Start,1)*24&gt;MOD($I227,1)*24,1,0))),0)</f>
        <v>0</v>
      </c>
      <c r="V227" s="66" t="b">
        <f>IF(AND($M227,$P227&gt;0),IF(ISNA(VLOOKUP(C227,Oz_Stations,1,FALSE)),0,(ROUND($I227-$H227,0)+1-IF(MOD($H227,1)*24&gt;MOD(Lunch_Stop,1)*24,1,0)-IF(MOD(Lunch_Start,1)*24&gt;MOD($I227,1)*24,1,0))))</f>
        <v>0</v>
      </c>
      <c r="W227" s="66">
        <f>IF(AND($M227,$Q227&gt;0),IF(ISNA(VLOOKUP(C227,Oz_Stations,1,FALSE)),0,(ROUND($I227-$H227,0)+1-IF(MOD($H227,1)*24&gt;MOD(Dinner_Stop,1)*24,1,0)-IF(MOD(Dinner_Start,1)*24&gt;MOD($I227,1)*24,1,0))),0)</f>
        <v>0</v>
      </c>
      <c r="X227" s="63">
        <f t="shared" si="71"/>
        <v>0</v>
      </c>
      <c r="Y227" s="63">
        <f t="shared" si="72"/>
        <v>0</v>
      </c>
      <c r="Z227" s="185">
        <f t="shared" si="73"/>
        <v>0</v>
      </c>
      <c r="AA227" s="191">
        <f t="shared" si="74"/>
        <v>0</v>
      </c>
      <c r="AB227" s="227">
        <f t="shared" si="68"/>
        <v>0</v>
      </c>
    </row>
    <row r="228" spans="1:28" ht="15" customHeight="1">
      <c r="A228" s="170">
        <f t="shared" si="69"/>
        <v>41679</v>
      </c>
      <c r="B228" s="168"/>
      <c r="C228" s="169"/>
      <c r="D228" s="167"/>
      <c r="E228" s="13">
        <f t="shared" si="66"/>
        <v>41679</v>
      </c>
      <c r="F228" s="12"/>
      <c r="G228" s="17"/>
      <c r="H228" s="16" t="str">
        <f t="shared" si="61"/>
        <v/>
      </c>
      <c r="I228" s="11" t="str">
        <f t="shared" si="62"/>
        <v/>
      </c>
      <c r="J228" s="10"/>
      <c r="K228" s="162"/>
      <c r="L228" s="67">
        <f t="shared" si="63"/>
        <v>0</v>
      </c>
      <c r="M228" s="9" t="str">
        <f t="shared" si="67"/>
        <v/>
      </c>
      <c r="N228" s="61">
        <f t="shared" si="70"/>
        <v>0</v>
      </c>
      <c r="O228" s="62">
        <f t="shared" si="77"/>
        <v>0</v>
      </c>
      <c r="P228" s="63">
        <f t="shared" si="77"/>
        <v>0</v>
      </c>
      <c r="Q228" s="63">
        <f t="shared" si="77"/>
        <v>0</v>
      </c>
      <c r="R228" s="182" t="str">
        <f t="shared" si="76"/>
        <v/>
      </c>
      <c r="S228" s="63">
        <f t="shared" si="64"/>
        <v>0</v>
      </c>
      <c r="T228" s="64">
        <f t="shared" si="65"/>
        <v>0</v>
      </c>
      <c r="U228" s="65">
        <f>IF(AND($M228,$O228&gt;0),IF(ISNA(VLOOKUP(C228,Oz_Stations,1,FALSE)),0,(ROUND($I228-$H228,0)+1-IF(MOD($H228,1)*24&gt;MOD(Brekky_Stop,1)*24,1,0)-IF(MOD(Brekky_Start,1)*24&gt;MOD($I228,1)*24,1,0))),0)</f>
        <v>0</v>
      </c>
      <c r="V228" s="66" t="b">
        <f>IF(AND($M228,$P228&gt;0),IF(ISNA(VLOOKUP(C228,Oz_Stations,1,FALSE)),0,(ROUND($I228-$H228,0)+1-IF(MOD($H228,1)*24&gt;MOD(Lunch_Stop,1)*24,1,0)-IF(MOD(Lunch_Start,1)*24&gt;MOD($I228,1)*24,1,0))))</f>
        <v>0</v>
      </c>
      <c r="W228" s="66">
        <f>IF(AND($M228,$Q228&gt;0),IF(ISNA(VLOOKUP(C228,Oz_Stations,1,FALSE)),0,(ROUND($I228-$H228,0)+1-IF(MOD($H228,1)*24&gt;MOD(Dinner_Stop,1)*24,1,0)-IF(MOD(Dinner_Start,1)*24&gt;MOD($I228,1)*24,1,0))),0)</f>
        <v>0</v>
      </c>
      <c r="X228" s="63">
        <f t="shared" si="71"/>
        <v>0</v>
      </c>
      <c r="Y228" s="63">
        <f t="shared" si="72"/>
        <v>0</v>
      </c>
      <c r="Z228" s="185">
        <f t="shared" si="73"/>
        <v>0</v>
      </c>
      <c r="AA228" s="191">
        <f t="shared" si="74"/>
        <v>0</v>
      </c>
      <c r="AB228" s="227">
        <f t="shared" si="68"/>
        <v>0</v>
      </c>
    </row>
    <row r="229" spans="1:28" ht="15" customHeight="1">
      <c r="A229" s="170">
        <f t="shared" si="69"/>
        <v>41680</v>
      </c>
      <c r="B229" s="168"/>
      <c r="C229" s="169"/>
      <c r="D229" s="167"/>
      <c r="E229" s="13">
        <f t="shared" si="66"/>
        <v>41680</v>
      </c>
      <c r="F229" s="12"/>
      <c r="G229" s="17"/>
      <c r="H229" s="16" t="str">
        <f t="shared" si="61"/>
        <v/>
      </c>
      <c r="I229" s="11" t="str">
        <f t="shared" si="62"/>
        <v/>
      </c>
      <c r="J229" s="10"/>
      <c r="K229" s="162"/>
      <c r="L229" s="67">
        <f t="shared" si="63"/>
        <v>0</v>
      </c>
      <c r="M229" s="9" t="str">
        <f t="shared" si="67"/>
        <v/>
      </c>
      <c r="N229" s="61">
        <f t="shared" si="70"/>
        <v>0</v>
      </c>
      <c r="O229" s="62">
        <f t="shared" si="77"/>
        <v>0</v>
      </c>
      <c r="P229" s="63">
        <f t="shared" si="77"/>
        <v>0</v>
      </c>
      <c r="Q229" s="63">
        <f t="shared" si="77"/>
        <v>0</v>
      </c>
      <c r="R229" s="182" t="str">
        <f t="shared" si="76"/>
        <v/>
      </c>
      <c r="S229" s="63">
        <f t="shared" si="64"/>
        <v>0</v>
      </c>
      <c r="T229" s="64">
        <f t="shared" si="65"/>
        <v>0</v>
      </c>
      <c r="U229" s="65">
        <f>IF(AND($M229,$O229&gt;0),IF(ISNA(VLOOKUP(C229,Oz_Stations,1,FALSE)),0,(ROUND($I229-$H229,0)+1-IF(MOD($H229,1)*24&gt;MOD(Brekky_Stop,1)*24,1,0)-IF(MOD(Brekky_Start,1)*24&gt;MOD($I229,1)*24,1,0))),0)</f>
        <v>0</v>
      </c>
      <c r="V229" s="66" t="b">
        <f>IF(AND($M229,$P229&gt;0),IF(ISNA(VLOOKUP(C229,Oz_Stations,1,FALSE)),0,(ROUND($I229-$H229,0)+1-IF(MOD($H229,1)*24&gt;MOD(Lunch_Stop,1)*24,1,0)-IF(MOD(Lunch_Start,1)*24&gt;MOD($I229,1)*24,1,0))))</f>
        <v>0</v>
      </c>
      <c r="W229" s="66">
        <f>IF(AND($M229,$Q229&gt;0),IF(ISNA(VLOOKUP(C229,Oz_Stations,1,FALSE)),0,(ROUND($I229-$H229,0)+1-IF(MOD($H229,1)*24&gt;MOD(Dinner_Stop,1)*24,1,0)-IF(MOD(Dinner_Start,1)*24&gt;MOD($I229,1)*24,1,0))),0)</f>
        <v>0</v>
      </c>
      <c r="X229" s="63">
        <f t="shared" si="71"/>
        <v>0</v>
      </c>
      <c r="Y229" s="63">
        <f t="shared" si="72"/>
        <v>0</v>
      </c>
      <c r="Z229" s="185">
        <f t="shared" si="73"/>
        <v>0</v>
      </c>
      <c r="AA229" s="191">
        <f t="shared" si="74"/>
        <v>0</v>
      </c>
      <c r="AB229" s="227">
        <f t="shared" si="68"/>
        <v>0</v>
      </c>
    </row>
    <row r="230" spans="1:28" ht="15" customHeight="1">
      <c r="A230" s="170">
        <f t="shared" si="69"/>
        <v>41681</v>
      </c>
      <c r="B230" s="168"/>
      <c r="C230" s="169"/>
      <c r="D230" s="167"/>
      <c r="E230" s="13">
        <f t="shared" si="66"/>
        <v>41681</v>
      </c>
      <c r="F230" s="12"/>
      <c r="G230" s="17"/>
      <c r="H230" s="16" t="str">
        <f t="shared" si="61"/>
        <v/>
      </c>
      <c r="I230" s="11" t="str">
        <f t="shared" si="62"/>
        <v/>
      </c>
      <c r="J230" s="10"/>
      <c r="K230" s="162"/>
      <c r="L230" s="67">
        <f t="shared" si="63"/>
        <v>0</v>
      </c>
      <c r="M230" s="9" t="str">
        <f t="shared" si="67"/>
        <v/>
      </c>
      <c r="N230" s="61">
        <f t="shared" si="70"/>
        <v>0</v>
      </c>
      <c r="O230" s="62">
        <f t="shared" si="77"/>
        <v>0</v>
      </c>
      <c r="P230" s="63">
        <f t="shared" si="77"/>
        <v>0</v>
      </c>
      <c r="Q230" s="63">
        <f t="shared" si="77"/>
        <v>0</v>
      </c>
      <c r="R230" s="182" t="str">
        <f t="shared" si="76"/>
        <v/>
      </c>
      <c r="S230" s="63">
        <f t="shared" si="64"/>
        <v>0</v>
      </c>
      <c r="T230" s="64">
        <f t="shared" si="65"/>
        <v>0</v>
      </c>
      <c r="U230" s="65">
        <f>IF(AND($M230,$O230&gt;0),IF(ISNA(VLOOKUP(C230,Oz_Stations,1,FALSE)),0,(ROUND($I230-$H230,0)+1-IF(MOD($H230,1)*24&gt;MOD(Brekky_Stop,1)*24,1,0)-IF(MOD(Brekky_Start,1)*24&gt;MOD($I230,1)*24,1,0))),0)</f>
        <v>0</v>
      </c>
      <c r="V230" s="66" t="b">
        <f>IF(AND($M230,$P230&gt;0),IF(ISNA(VLOOKUP(C230,Oz_Stations,1,FALSE)),0,(ROUND($I230-$H230,0)+1-IF(MOD($H230,1)*24&gt;MOD(Lunch_Stop,1)*24,1,0)-IF(MOD(Lunch_Start,1)*24&gt;MOD($I230,1)*24,1,0))))</f>
        <v>0</v>
      </c>
      <c r="W230" s="66">
        <f>IF(AND($M230,$Q230&gt;0),IF(ISNA(VLOOKUP(C230,Oz_Stations,1,FALSE)),0,(ROUND($I230-$H230,0)+1-IF(MOD($H230,1)*24&gt;MOD(Dinner_Stop,1)*24,1,0)-IF(MOD(Dinner_Start,1)*24&gt;MOD($I230,1)*24,1,0))),0)</f>
        <v>0</v>
      </c>
      <c r="X230" s="63">
        <f t="shared" si="71"/>
        <v>0</v>
      </c>
      <c r="Y230" s="63">
        <f t="shared" si="72"/>
        <v>0</v>
      </c>
      <c r="Z230" s="185">
        <f t="shared" si="73"/>
        <v>0</v>
      </c>
      <c r="AA230" s="191">
        <f t="shared" si="74"/>
        <v>0</v>
      </c>
      <c r="AB230" s="227">
        <f t="shared" si="68"/>
        <v>0</v>
      </c>
    </row>
    <row r="231" spans="1:28" ht="15" customHeight="1">
      <c r="A231" s="170">
        <f t="shared" si="69"/>
        <v>41682</v>
      </c>
      <c r="B231" s="168"/>
      <c r="C231" s="169"/>
      <c r="D231" s="167"/>
      <c r="E231" s="13">
        <f t="shared" si="66"/>
        <v>41682</v>
      </c>
      <c r="F231" s="12"/>
      <c r="G231" s="17"/>
      <c r="H231" s="16" t="str">
        <f t="shared" si="61"/>
        <v/>
      </c>
      <c r="I231" s="11" t="str">
        <f t="shared" si="62"/>
        <v/>
      </c>
      <c r="J231" s="10"/>
      <c r="K231" s="162"/>
      <c r="L231" s="67">
        <f t="shared" si="63"/>
        <v>0</v>
      </c>
      <c r="M231" s="9" t="str">
        <f t="shared" si="67"/>
        <v/>
      </c>
      <c r="N231" s="61">
        <f t="shared" si="70"/>
        <v>0</v>
      </c>
      <c r="O231" s="62">
        <f t="shared" si="77"/>
        <v>0</v>
      </c>
      <c r="P231" s="63">
        <f t="shared" si="77"/>
        <v>0</v>
      </c>
      <c r="Q231" s="63">
        <f t="shared" si="77"/>
        <v>0</v>
      </c>
      <c r="R231" s="182" t="str">
        <f t="shared" si="76"/>
        <v/>
      </c>
      <c r="S231" s="63">
        <f t="shared" si="64"/>
        <v>0</v>
      </c>
      <c r="T231" s="64">
        <f t="shared" si="65"/>
        <v>0</v>
      </c>
      <c r="U231" s="65">
        <f>IF(AND($M231,$O231&gt;0),IF(ISNA(VLOOKUP(C231,Oz_Stations,1,FALSE)),0,(ROUND($I231-$H231,0)+1-IF(MOD($H231,1)*24&gt;MOD(Brekky_Stop,1)*24,1,0)-IF(MOD(Brekky_Start,1)*24&gt;MOD($I231,1)*24,1,0))),0)</f>
        <v>0</v>
      </c>
      <c r="V231" s="66" t="b">
        <f>IF(AND($M231,$P231&gt;0),IF(ISNA(VLOOKUP(C231,Oz_Stations,1,FALSE)),0,(ROUND($I231-$H231,0)+1-IF(MOD($H231,1)*24&gt;MOD(Lunch_Stop,1)*24,1,0)-IF(MOD(Lunch_Start,1)*24&gt;MOD($I231,1)*24,1,0))))</f>
        <v>0</v>
      </c>
      <c r="W231" s="66">
        <f>IF(AND($M231,$Q231&gt;0),IF(ISNA(VLOOKUP(C231,Oz_Stations,1,FALSE)),0,(ROUND($I231-$H231,0)+1-IF(MOD($H231,1)*24&gt;MOD(Dinner_Stop,1)*24,1,0)-IF(MOD(Dinner_Start,1)*24&gt;MOD($I231,1)*24,1,0))),0)</f>
        <v>0</v>
      </c>
      <c r="X231" s="63">
        <f t="shared" si="71"/>
        <v>0</v>
      </c>
      <c r="Y231" s="63">
        <f t="shared" si="72"/>
        <v>0</v>
      </c>
      <c r="Z231" s="185">
        <f t="shared" si="73"/>
        <v>0</v>
      </c>
      <c r="AA231" s="191">
        <f t="shared" si="74"/>
        <v>0</v>
      </c>
      <c r="AB231" s="227">
        <f t="shared" si="68"/>
        <v>0</v>
      </c>
    </row>
    <row r="232" spans="1:28" ht="15" customHeight="1">
      <c r="A232" s="170">
        <f t="shared" si="69"/>
        <v>41683</v>
      </c>
      <c r="B232" s="168"/>
      <c r="C232" s="169"/>
      <c r="D232" s="167"/>
      <c r="E232" s="13">
        <f t="shared" si="66"/>
        <v>41683</v>
      </c>
      <c r="F232" s="12"/>
      <c r="G232" s="17"/>
      <c r="H232" s="16" t="str">
        <f t="shared" si="61"/>
        <v/>
      </c>
      <c r="I232" s="11" t="str">
        <f t="shared" si="62"/>
        <v/>
      </c>
      <c r="J232" s="10"/>
      <c r="K232" s="162"/>
      <c r="L232" s="67">
        <f t="shared" si="63"/>
        <v>0</v>
      </c>
      <c r="M232" s="9" t="str">
        <f t="shared" si="67"/>
        <v/>
      </c>
      <c r="N232" s="61">
        <f t="shared" si="70"/>
        <v>0</v>
      </c>
      <c r="O232" s="62">
        <f t="shared" si="77"/>
        <v>0</v>
      </c>
      <c r="P232" s="63">
        <f t="shared" si="77"/>
        <v>0</v>
      </c>
      <c r="Q232" s="63">
        <f t="shared" si="77"/>
        <v>0</v>
      </c>
      <c r="R232" s="182" t="str">
        <f t="shared" si="76"/>
        <v/>
      </c>
      <c r="S232" s="63">
        <f t="shared" si="64"/>
        <v>0</v>
      </c>
      <c r="T232" s="64">
        <f t="shared" si="65"/>
        <v>0</v>
      </c>
      <c r="U232" s="65">
        <f>IF(AND($M232,$O232&gt;0),IF(ISNA(VLOOKUP(C232,Oz_Stations,1,FALSE)),0,(ROUND($I232-$H232,0)+1-IF(MOD($H232,1)*24&gt;MOD(Brekky_Stop,1)*24,1,0)-IF(MOD(Brekky_Start,1)*24&gt;MOD($I232,1)*24,1,0))),0)</f>
        <v>0</v>
      </c>
      <c r="V232" s="66" t="b">
        <f>IF(AND($M232,$P232&gt;0),IF(ISNA(VLOOKUP(C232,Oz_Stations,1,FALSE)),0,(ROUND($I232-$H232,0)+1-IF(MOD($H232,1)*24&gt;MOD(Lunch_Stop,1)*24,1,0)-IF(MOD(Lunch_Start,1)*24&gt;MOD($I232,1)*24,1,0))))</f>
        <v>0</v>
      </c>
      <c r="W232" s="66">
        <f>IF(AND($M232,$Q232&gt;0),IF(ISNA(VLOOKUP(C232,Oz_Stations,1,FALSE)),0,(ROUND($I232-$H232,0)+1-IF(MOD($H232,1)*24&gt;MOD(Dinner_Stop,1)*24,1,0)-IF(MOD(Dinner_Start,1)*24&gt;MOD($I232,1)*24,1,0))),0)</f>
        <v>0</v>
      </c>
      <c r="X232" s="63">
        <f t="shared" si="71"/>
        <v>0</v>
      </c>
      <c r="Y232" s="63">
        <f t="shared" si="72"/>
        <v>0</v>
      </c>
      <c r="Z232" s="185">
        <f t="shared" si="73"/>
        <v>0</v>
      </c>
      <c r="AA232" s="191">
        <f t="shared" si="74"/>
        <v>0</v>
      </c>
      <c r="AB232" s="227">
        <f t="shared" si="68"/>
        <v>0</v>
      </c>
    </row>
    <row r="233" spans="1:28" ht="15" customHeight="1">
      <c r="A233" s="170">
        <f t="shared" si="69"/>
        <v>41684</v>
      </c>
      <c r="B233" s="168"/>
      <c r="C233" s="169"/>
      <c r="D233" s="167"/>
      <c r="E233" s="13">
        <f t="shared" si="66"/>
        <v>41684</v>
      </c>
      <c r="F233" s="12"/>
      <c r="G233" s="17"/>
      <c r="H233" s="16" t="str">
        <f t="shared" si="61"/>
        <v/>
      </c>
      <c r="I233" s="11" t="str">
        <f t="shared" si="62"/>
        <v/>
      </c>
      <c r="J233" s="10"/>
      <c r="K233" s="162"/>
      <c r="L233" s="67">
        <f t="shared" si="63"/>
        <v>0</v>
      </c>
      <c r="M233" s="9" t="str">
        <f t="shared" si="67"/>
        <v/>
      </c>
      <c r="N233" s="61">
        <f t="shared" si="70"/>
        <v>0</v>
      </c>
      <c r="O233" s="62">
        <f t="shared" si="77"/>
        <v>0</v>
      </c>
      <c r="P233" s="63">
        <f t="shared" si="77"/>
        <v>0</v>
      </c>
      <c r="Q233" s="63">
        <f t="shared" si="77"/>
        <v>0</v>
      </c>
      <c r="R233" s="182" t="str">
        <f t="shared" si="76"/>
        <v/>
      </c>
      <c r="S233" s="63">
        <f t="shared" si="64"/>
        <v>0</v>
      </c>
      <c r="T233" s="64">
        <f t="shared" si="65"/>
        <v>0</v>
      </c>
      <c r="U233" s="65">
        <f>IF(AND($M233,$O233&gt;0),IF(ISNA(VLOOKUP(C233,Oz_Stations,1,FALSE)),0,(ROUND($I233-$H233,0)+1-IF(MOD($H233,1)*24&gt;MOD(Brekky_Stop,1)*24,1,0)-IF(MOD(Brekky_Start,1)*24&gt;MOD($I233,1)*24,1,0))),0)</f>
        <v>0</v>
      </c>
      <c r="V233" s="66" t="b">
        <f>IF(AND($M233,$P233&gt;0),IF(ISNA(VLOOKUP(C233,Oz_Stations,1,FALSE)),0,(ROUND($I233-$H233,0)+1-IF(MOD($H233,1)*24&gt;MOD(Lunch_Stop,1)*24,1,0)-IF(MOD(Lunch_Start,1)*24&gt;MOD($I233,1)*24,1,0))))</f>
        <v>0</v>
      </c>
      <c r="W233" s="66">
        <f>IF(AND($M233,$Q233&gt;0),IF(ISNA(VLOOKUP(C233,Oz_Stations,1,FALSE)),0,(ROUND($I233-$H233,0)+1-IF(MOD($H233,1)*24&gt;MOD(Dinner_Stop,1)*24,1,0)-IF(MOD(Dinner_Start,1)*24&gt;MOD($I233,1)*24,1,0))),0)</f>
        <v>0</v>
      </c>
      <c r="X233" s="63">
        <f t="shared" si="71"/>
        <v>0</v>
      </c>
      <c r="Y233" s="63">
        <f t="shared" si="72"/>
        <v>0</v>
      </c>
      <c r="Z233" s="185">
        <f t="shared" si="73"/>
        <v>0</v>
      </c>
      <c r="AA233" s="191">
        <f t="shared" si="74"/>
        <v>0</v>
      </c>
      <c r="AB233" s="227">
        <f t="shared" si="68"/>
        <v>0</v>
      </c>
    </row>
    <row r="234" spans="1:28" ht="15" customHeight="1">
      <c r="A234" s="170">
        <f t="shared" si="69"/>
        <v>41685</v>
      </c>
      <c r="B234" s="168"/>
      <c r="C234" s="169"/>
      <c r="D234" s="167"/>
      <c r="E234" s="13">
        <f t="shared" si="66"/>
        <v>41685</v>
      </c>
      <c r="F234" s="12"/>
      <c r="G234" s="17"/>
      <c r="H234" s="16" t="str">
        <f t="shared" si="61"/>
        <v/>
      </c>
      <c r="I234" s="11" t="str">
        <f t="shared" si="62"/>
        <v/>
      </c>
      <c r="J234" s="10"/>
      <c r="K234" s="162"/>
      <c r="L234" s="67">
        <f t="shared" si="63"/>
        <v>0</v>
      </c>
      <c r="M234" s="9" t="str">
        <f t="shared" si="67"/>
        <v/>
      </c>
      <c r="N234" s="61">
        <f t="shared" si="70"/>
        <v>0</v>
      </c>
      <c r="O234" s="62">
        <f t="shared" si="77"/>
        <v>0</v>
      </c>
      <c r="P234" s="63">
        <f t="shared" si="77"/>
        <v>0</v>
      </c>
      <c r="Q234" s="63">
        <f t="shared" si="77"/>
        <v>0</v>
      </c>
      <c r="R234" s="182" t="str">
        <f t="shared" si="76"/>
        <v/>
      </c>
      <c r="S234" s="63">
        <f t="shared" si="64"/>
        <v>0</v>
      </c>
      <c r="T234" s="64">
        <f t="shared" si="65"/>
        <v>0</v>
      </c>
      <c r="U234" s="65">
        <f>IF(AND($M234,$O234&gt;0),IF(ISNA(VLOOKUP(C234,Oz_Stations,1,FALSE)),0,(ROUND($I234-$H234,0)+1-IF(MOD($H234,1)*24&gt;MOD(Brekky_Stop,1)*24,1,0)-IF(MOD(Brekky_Start,1)*24&gt;MOD($I234,1)*24,1,0))),0)</f>
        <v>0</v>
      </c>
      <c r="V234" s="66" t="b">
        <f>IF(AND($M234,$P234&gt;0),IF(ISNA(VLOOKUP(C234,Oz_Stations,1,FALSE)),0,(ROUND($I234-$H234,0)+1-IF(MOD($H234,1)*24&gt;MOD(Lunch_Stop,1)*24,1,0)-IF(MOD(Lunch_Start,1)*24&gt;MOD($I234,1)*24,1,0))))</f>
        <v>0</v>
      </c>
      <c r="W234" s="66">
        <f>IF(AND($M234,$Q234&gt;0),IF(ISNA(VLOOKUP(C234,Oz_Stations,1,FALSE)),0,(ROUND($I234-$H234,0)+1-IF(MOD($H234,1)*24&gt;MOD(Dinner_Stop,1)*24,1,0)-IF(MOD(Dinner_Start,1)*24&gt;MOD($I234,1)*24,1,0))),0)</f>
        <v>0</v>
      </c>
      <c r="X234" s="63">
        <f t="shared" si="71"/>
        <v>0</v>
      </c>
      <c r="Y234" s="63">
        <f t="shared" si="72"/>
        <v>0</v>
      </c>
      <c r="Z234" s="185">
        <f t="shared" si="73"/>
        <v>0</v>
      </c>
      <c r="AA234" s="191">
        <f t="shared" si="74"/>
        <v>0</v>
      </c>
      <c r="AB234" s="227">
        <f t="shared" si="68"/>
        <v>0</v>
      </c>
    </row>
    <row r="235" spans="1:28" ht="15" customHeight="1">
      <c r="A235" s="170">
        <f t="shared" si="69"/>
        <v>41686</v>
      </c>
      <c r="B235" s="168"/>
      <c r="C235" s="169"/>
      <c r="D235" s="167"/>
      <c r="E235" s="13">
        <f t="shared" si="66"/>
        <v>41686</v>
      </c>
      <c r="F235" s="12"/>
      <c r="G235" s="17"/>
      <c r="H235" s="16" t="str">
        <f t="shared" si="61"/>
        <v/>
      </c>
      <c r="I235" s="11" t="str">
        <f t="shared" si="62"/>
        <v/>
      </c>
      <c r="J235" s="10"/>
      <c r="K235" s="162"/>
      <c r="L235" s="67">
        <f t="shared" si="63"/>
        <v>0</v>
      </c>
      <c r="M235" s="9" t="str">
        <f t="shared" si="67"/>
        <v/>
      </c>
      <c r="N235" s="61">
        <f t="shared" si="70"/>
        <v>0</v>
      </c>
      <c r="O235" s="62">
        <f t="shared" si="77"/>
        <v>0</v>
      </c>
      <c r="P235" s="63">
        <f t="shared" si="77"/>
        <v>0</v>
      </c>
      <c r="Q235" s="63">
        <f t="shared" si="77"/>
        <v>0</v>
      </c>
      <c r="R235" s="182" t="str">
        <f t="shared" si="76"/>
        <v/>
      </c>
      <c r="S235" s="63">
        <f t="shared" si="64"/>
        <v>0</v>
      </c>
      <c r="T235" s="64">
        <f t="shared" si="65"/>
        <v>0</v>
      </c>
      <c r="U235" s="65">
        <f>IF(AND($M235,$O235&gt;0),IF(ISNA(VLOOKUP(C235,Oz_Stations,1,FALSE)),0,(ROUND($I235-$H235,0)+1-IF(MOD($H235,1)*24&gt;MOD(Brekky_Stop,1)*24,1,0)-IF(MOD(Brekky_Start,1)*24&gt;MOD($I235,1)*24,1,0))),0)</f>
        <v>0</v>
      </c>
      <c r="V235" s="66" t="b">
        <f>IF(AND($M235,$P235&gt;0),IF(ISNA(VLOOKUP(C235,Oz_Stations,1,FALSE)),0,(ROUND($I235-$H235,0)+1-IF(MOD($H235,1)*24&gt;MOD(Lunch_Stop,1)*24,1,0)-IF(MOD(Lunch_Start,1)*24&gt;MOD($I235,1)*24,1,0))))</f>
        <v>0</v>
      </c>
      <c r="W235" s="66">
        <f>IF(AND($M235,$Q235&gt;0),IF(ISNA(VLOOKUP(C235,Oz_Stations,1,FALSE)),0,(ROUND($I235-$H235,0)+1-IF(MOD($H235,1)*24&gt;MOD(Dinner_Stop,1)*24,1,0)-IF(MOD(Dinner_Start,1)*24&gt;MOD($I235,1)*24,1,0))),0)</f>
        <v>0</v>
      </c>
      <c r="X235" s="63">
        <f t="shared" si="71"/>
        <v>0</v>
      </c>
      <c r="Y235" s="63">
        <f t="shared" si="72"/>
        <v>0</v>
      </c>
      <c r="Z235" s="185">
        <f t="shared" si="73"/>
        <v>0</v>
      </c>
      <c r="AA235" s="191">
        <f t="shared" si="74"/>
        <v>0</v>
      </c>
      <c r="AB235" s="227">
        <f t="shared" si="68"/>
        <v>0</v>
      </c>
    </row>
    <row r="236" spans="1:28" ht="15" customHeight="1">
      <c r="A236" s="170">
        <f t="shared" si="69"/>
        <v>41687</v>
      </c>
      <c r="B236" s="168"/>
      <c r="C236" s="169"/>
      <c r="D236" s="167"/>
      <c r="E236" s="13">
        <f t="shared" si="66"/>
        <v>41687</v>
      </c>
      <c r="F236" s="12"/>
      <c r="G236" s="17"/>
      <c r="H236" s="16" t="str">
        <f t="shared" si="61"/>
        <v/>
      </c>
      <c r="I236" s="11" t="str">
        <f t="shared" si="62"/>
        <v/>
      </c>
      <c r="J236" s="10"/>
      <c r="K236" s="162"/>
      <c r="L236" s="67">
        <f t="shared" si="63"/>
        <v>0</v>
      </c>
      <c r="M236" s="9" t="str">
        <f t="shared" si="67"/>
        <v/>
      </c>
      <c r="N236" s="61">
        <f t="shared" si="70"/>
        <v>0</v>
      </c>
      <c r="O236" s="62">
        <f t="shared" si="77"/>
        <v>0</v>
      </c>
      <c r="P236" s="63">
        <f t="shared" si="77"/>
        <v>0</v>
      </c>
      <c r="Q236" s="63">
        <f t="shared" si="77"/>
        <v>0</v>
      </c>
      <c r="R236" s="182" t="str">
        <f t="shared" si="76"/>
        <v/>
      </c>
      <c r="S236" s="63">
        <f t="shared" si="64"/>
        <v>0</v>
      </c>
      <c r="T236" s="64">
        <f t="shared" si="65"/>
        <v>0</v>
      </c>
      <c r="U236" s="65">
        <f>IF(AND($M236,$O236&gt;0),IF(ISNA(VLOOKUP(C236,Oz_Stations,1,FALSE)),0,(ROUND($I236-$H236,0)+1-IF(MOD($H236,1)*24&gt;MOD(Brekky_Stop,1)*24,1,0)-IF(MOD(Brekky_Start,1)*24&gt;MOD($I236,1)*24,1,0))),0)</f>
        <v>0</v>
      </c>
      <c r="V236" s="66" t="b">
        <f>IF(AND($M236,$P236&gt;0),IF(ISNA(VLOOKUP(C236,Oz_Stations,1,FALSE)),0,(ROUND($I236-$H236,0)+1-IF(MOD($H236,1)*24&gt;MOD(Lunch_Stop,1)*24,1,0)-IF(MOD(Lunch_Start,1)*24&gt;MOD($I236,1)*24,1,0))))</f>
        <v>0</v>
      </c>
      <c r="W236" s="66">
        <f>IF(AND($M236,$Q236&gt;0),IF(ISNA(VLOOKUP(C236,Oz_Stations,1,FALSE)),0,(ROUND($I236-$H236,0)+1-IF(MOD($H236,1)*24&gt;MOD(Dinner_Stop,1)*24,1,0)-IF(MOD(Dinner_Start,1)*24&gt;MOD($I236,1)*24,1,0))),0)</f>
        <v>0</v>
      </c>
      <c r="X236" s="63">
        <f t="shared" si="71"/>
        <v>0</v>
      </c>
      <c r="Y236" s="63">
        <f t="shared" si="72"/>
        <v>0</v>
      </c>
      <c r="Z236" s="185">
        <f t="shared" si="73"/>
        <v>0</v>
      </c>
      <c r="AA236" s="191">
        <f t="shared" si="74"/>
        <v>0</v>
      </c>
      <c r="AB236" s="227">
        <f t="shared" si="68"/>
        <v>0</v>
      </c>
    </row>
    <row r="237" spans="1:28" ht="15" customHeight="1">
      <c r="A237" s="170">
        <f t="shared" si="69"/>
        <v>41688</v>
      </c>
      <c r="B237" s="168"/>
      <c r="C237" s="169"/>
      <c r="D237" s="167"/>
      <c r="E237" s="13">
        <f t="shared" si="66"/>
        <v>41688</v>
      </c>
      <c r="F237" s="12"/>
      <c r="G237" s="17"/>
      <c r="H237" s="16" t="str">
        <f t="shared" si="61"/>
        <v/>
      </c>
      <c r="I237" s="11" t="str">
        <f t="shared" si="62"/>
        <v/>
      </c>
      <c r="J237" s="10"/>
      <c r="K237" s="162"/>
      <c r="L237" s="67">
        <f t="shared" si="63"/>
        <v>0</v>
      </c>
      <c r="M237" s="9" t="str">
        <f t="shared" si="67"/>
        <v/>
      </c>
      <c r="N237" s="61">
        <f t="shared" si="70"/>
        <v>0</v>
      </c>
      <c r="O237" s="62">
        <f t="shared" si="77"/>
        <v>0</v>
      </c>
      <c r="P237" s="63">
        <f t="shared" si="77"/>
        <v>0</v>
      </c>
      <c r="Q237" s="63">
        <f t="shared" si="77"/>
        <v>0</v>
      </c>
      <c r="R237" s="182" t="str">
        <f t="shared" si="76"/>
        <v/>
      </c>
      <c r="S237" s="63">
        <f t="shared" si="64"/>
        <v>0</v>
      </c>
      <c r="T237" s="64">
        <f t="shared" si="65"/>
        <v>0</v>
      </c>
      <c r="U237" s="65">
        <f>IF(AND($M237,$O237&gt;0),IF(ISNA(VLOOKUP(C237,Oz_Stations,1,FALSE)),0,(ROUND($I237-$H237,0)+1-IF(MOD($H237,1)*24&gt;MOD(Brekky_Stop,1)*24,1,0)-IF(MOD(Brekky_Start,1)*24&gt;MOD($I237,1)*24,1,0))),0)</f>
        <v>0</v>
      </c>
      <c r="V237" s="66" t="b">
        <f>IF(AND($M237,$P237&gt;0),IF(ISNA(VLOOKUP(C237,Oz_Stations,1,FALSE)),0,(ROUND($I237-$H237,0)+1-IF(MOD($H237,1)*24&gt;MOD(Lunch_Stop,1)*24,1,0)-IF(MOD(Lunch_Start,1)*24&gt;MOD($I237,1)*24,1,0))))</f>
        <v>0</v>
      </c>
      <c r="W237" s="66">
        <f>IF(AND($M237,$Q237&gt;0),IF(ISNA(VLOOKUP(C237,Oz_Stations,1,FALSE)),0,(ROUND($I237-$H237,0)+1-IF(MOD($H237,1)*24&gt;MOD(Dinner_Stop,1)*24,1,0)-IF(MOD(Dinner_Start,1)*24&gt;MOD($I237,1)*24,1,0))),0)</f>
        <v>0</v>
      </c>
      <c r="X237" s="63">
        <f t="shared" si="71"/>
        <v>0</v>
      </c>
      <c r="Y237" s="63">
        <f t="shared" si="72"/>
        <v>0</v>
      </c>
      <c r="Z237" s="185">
        <f t="shared" si="73"/>
        <v>0</v>
      </c>
      <c r="AA237" s="191">
        <f t="shared" si="74"/>
        <v>0</v>
      </c>
      <c r="AB237" s="227">
        <f t="shared" si="68"/>
        <v>0</v>
      </c>
    </row>
    <row r="238" spans="1:28" ht="15" customHeight="1">
      <c r="A238" s="170">
        <f t="shared" si="69"/>
        <v>41689</v>
      </c>
      <c r="B238" s="168"/>
      <c r="C238" s="169"/>
      <c r="D238" s="167"/>
      <c r="E238" s="13">
        <f t="shared" si="66"/>
        <v>41689</v>
      </c>
      <c r="F238" s="12"/>
      <c r="G238" s="17"/>
      <c r="H238" s="16" t="str">
        <f t="shared" si="61"/>
        <v/>
      </c>
      <c r="I238" s="11" t="str">
        <f t="shared" si="62"/>
        <v/>
      </c>
      <c r="J238" s="10"/>
      <c r="K238" s="162"/>
      <c r="L238" s="67">
        <f t="shared" si="63"/>
        <v>0</v>
      </c>
      <c r="M238" s="9" t="str">
        <f t="shared" si="67"/>
        <v/>
      </c>
      <c r="N238" s="61">
        <f t="shared" si="70"/>
        <v>0</v>
      </c>
      <c r="O238" s="62">
        <f t="shared" si="77"/>
        <v>0</v>
      </c>
      <c r="P238" s="63">
        <f t="shared" si="77"/>
        <v>0</v>
      </c>
      <c r="Q238" s="63">
        <f t="shared" si="77"/>
        <v>0</v>
      </c>
      <c r="R238" s="182" t="str">
        <f t="shared" si="76"/>
        <v/>
      </c>
      <c r="S238" s="63">
        <f t="shared" si="64"/>
        <v>0</v>
      </c>
      <c r="T238" s="64">
        <f t="shared" si="65"/>
        <v>0</v>
      </c>
      <c r="U238" s="65">
        <f>IF(AND($M238,$O238&gt;0),IF(ISNA(VLOOKUP(C238,Oz_Stations,1,FALSE)),0,(ROUND($I238-$H238,0)+1-IF(MOD($H238,1)*24&gt;MOD(Brekky_Stop,1)*24,1,0)-IF(MOD(Brekky_Start,1)*24&gt;MOD($I238,1)*24,1,0))),0)</f>
        <v>0</v>
      </c>
      <c r="V238" s="66" t="b">
        <f>IF(AND($M238,$P238&gt;0),IF(ISNA(VLOOKUP(C238,Oz_Stations,1,FALSE)),0,(ROUND($I238-$H238,0)+1-IF(MOD($H238,1)*24&gt;MOD(Lunch_Stop,1)*24,1,0)-IF(MOD(Lunch_Start,1)*24&gt;MOD($I238,1)*24,1,0))))</f>
        <v>0</v>
      </c>
      <c r="W238" s="66">
        <f>IF(AND($M238,$Q238&gt;0),IF(ISNA(VLOOKUP(C238,Oz_Stations,1,FALSE)),0,(ROUND($I238-$H238,0)+1-IF(MOD($H238,1)*24&gt;MOD(Dinner_Stop,1)*24,1,0)-IF(MOD(Dinner_Start,1)*24&gt;MOD($I238,1)*24,1,0))),0)</f>
        <v>0</v>
      </c>
      <c r="X238" s="63">
        <f t="shared" si="71"/>
        <v>0</v>
      </c>
      <c r="Y238" s="63">
        <f t="shared" si="72"/>
        <v>0</v>
      </c>
      <c r="Z238" s="185">
        <f t="shared" si="73"/>
        <v>0</v>
      </c>
      <c r="AA238" s="191">
        <f t="shared" si="74"/>
        <v>0</v>
      </c>
      <c r="AB238" s="227">
        <f t="shared" si="68"/>
        <v>0</v>
      </c>
    </row>
    <row r="239" spans="1:28" ht="15" customHeight="1">
      <c r="A239" s="170">
        <f t="shared" si="69"/>
        <v>41690</v>
      </c>
      <c r="B239" s="168"/>
      <c r="C239" s="169"/>
      <c r="D239" s="167"/>
      <c r="E239" s="13">
        <f t="shared" si="66"/>
        <v>41690</v>
      </c>
      <c r="F239" s="12"/>
      <c r="G239" s="17"/>
      <c r="H239" s="16" t="str">
        <f t="shared" si="61"/>
        <v/>
      </c>
      <c r="I239" s="11" t="str">
        <f t="shared" si="62"/>
        <v/>
      </c>
      <c r="J239" s="10"/>
      <c r="K239" s="162"/>
      <c r="L239" s="67">
        <f t="shared" si="63"/>
        <v>0</v>
      </c>
      <c r="M239" s="9" t="str">
        <f t="shared" si="67"/>
        <v/>
      </c>
      <c r="N239" s="61">
        <f t="shared" si="70"/>
        <v>0</v>
      </c>
      <c r="O239" s="62">
        <f t="shared" si="77"/>
        <v>0</v>
      </c>
      <c r="P239" s="63">
        <f t="shared" si="77"/>
        <v>0</v>
      </c>
      <c r="Q239" s="63">
        <f t="shared" si="77"/>
        <v>0</v>
      </c>
      <c r="R239" s="182" t="str">
        <f t="shared" si="76"/>
        <v/>
      </c>
      <c r="S239" s="63">
        <f t="shared" si="64"/>
        <v>0</v>
      </c>
      <c r="T239" s="64">
        <f t="shared" si="65"/>
        <v>0</v>
      </c>
      <c r="U239" s="65">
        <f>IF(AND($M239,$O239&gt;0),IF(ISNA(VLOOKUP(C239,Oz_Stations,1,FALSE)),0,(ROUND($I239-$H239,0)+1-IF(MOD($H239,1)*24&gt;MOD(Brekky_Stop,1)*24,1,0)-IF(MOD(Brekky_Start,1)*24&gt;MOD($I239,1)*24,1,0))),0)</f>
        <v>0</v>
      </c>
      <c r="V239" s="66" t="b">
        <f>IF(AND($M239,$P239&gt;0),IF(ISNA(VLOOKUP(C239,Oz_Stations,1,FALSE)),0,(ROUND($I239-$H239,0)+1-IF(MOD($H239,1)*24&gt;MOD(Lunch_Stop,1)*24,1,0)-IF(MOD(Lunch_Start,1)*24&gt;MOD($I239,1)*24,1,0))))</f>
        <v>0</v>
      </c>
      <c r="W239" s="66">
        <f>IF(AND($M239,$Q239&gt;0),IF(ISNA(VLOOKUP(C239,Oz_Stations,1,FALSE)),0,(ROUND($I239-$H239,0)+1-IF(MOD($H239,1)*24&gt;MOD(Dinner_Stop,1)*24,1,0)-IF(MOD(Dinner_Start,1)*24&gt;MOD($I239,1)*24,1,0))),0)</f>
        <v>0</v>
      </c>
      <c r="X239" s="63">
        <f t="shared" si="71"/>
        <v>0</v>
      </c>
      <c r="Y239" s="63">
        <f t="shared" si="72"/>
        <v>0</v>
      </c>
      <c r="Z239" s="185">
        <f t="shared" si="73"/>
        <v>0</v>
      </c>
      <c r="AA239" s="191">
        <f t="shared" si="74"/>
        <v>0</v>
      </c>
      <c r="AB239" s="227">
        <f t="shared" si="68"/>
        <v>0</v>
      </c>
    </row>
    <row r="240" spans="1:28" ht="15" customHeight="1">
      <c r="A240" s="170">
        <f t="shared" si="69"/>
        <v>41691</v>
      </c>
      <c r="B240" s="168"/>
      <c r="C240" s="169"/>
      <c r="D240" s="167"/>
      <c r="E240" s="13">
        <f t="shared" si="66"/>
        <v>41691</v>
      </c>
      <c r="F240" s="12"/>
      <c r="G240" s="17"/>
      <c r="H240" s="16" t="str">
        <f t="shared" si="61"/>
        <v/>
      </c>
      <c r="I240" s="11" t="str">
        <f t="shared" si="62"/>
        <v/>
      </c>
      <c r="J240" s="10"/>
      <c r="K240" s="162"/>
      <c r="L240" s="67">
        <f t="shared" si="63"/>
        <v>0</v>
      </c>
      <c r="M240" s="9" t="str">
        <f t="shared" si="67"/>
        <v/>
      </c>
      <c r="N240" s="61">
        <f t="shared" si="70"/>
        <v>0</v>
      </c>
      <c r="O240" s="62">
        <f t="shared" si="77"/>
        <v>0</v>
      </c>
      <c r="P240" s="63">
        <f t="shared" si="77"/>
        <v>0</v>
      </c>
      <c r="Q240" s="63">
        <f t="shared" si="77"/>
        <v>0</v>
      </c>
      <c r="R240" s="182" t="str">
        <f t="shared" si="76"/>
        <v/>
      </c>
      <c r="S240" s="63">
        <f t="shared" si="64"/>
        <v>0</v>
      </c>
      <c r="T240" s="64">
        <f t="shared" si="65"/>
        <v>0</v>
      </c>
      <c r="U240" s="65">
        <f>IF(AND($M240,$O240&gt;0),IF(ISNA(VLOOKUP(C240,Oz_Stations,1,FALSE)),0,(ROUND($I240-$H240,0)+1-IF(MOD($H240,1)*24&gt;MOD(Brekky_Stop,1)*24,1,0)-IF(MOD(Brekky_Start,1)*24&gt;MOD($I240,1)*24,1,0))),0)</f>
        <v>0</v>
      </c>
      <c r="V240" s="66" t="b">
        <f>IF(AND($M240,$P240&gt;0),IF(ISNA(VLOOKUP(C240,Oz_Stations,1,FALSE)),0,(ROUND($I240-$H240,0)+1-IF(MOD($H240,1)*24&gt;MOD(Lunch_Stop,1)*24,1,0)-IF(MOD(Lunch_Start,1)*24&gt;MOD($I240,1)*24,1,0))))</f>
        <v>0</v>
      </c>
      <c r="W240" s="66">
        <f>IF(AND($M240,$Q240&gt;0),IF(ISNA(VLOOKUP(C240,Oz_Stations,1,FALSE)),0,(ROUND($I240-$H240,0)+1-IF(MOD($H240,1)*24&gt;MOD(Dinner_Stop,1)*24,1,0)-IF(MOD(Dinner_Start,1)*24&gt;MOD($I240,1)*24,1,0))),0)</f>
        <v>0</v>
      </c>
      <c r="X240" s="63">
        <f t="shared" si="71"/>
        <v>0</v>
      </c>
      <c r="Y240" s="63">
        <f t="shared" si="72"/>
        <v>0</v>
      </c>
      <c r="Z240" s="185">
        <f t="shared" si="73"/>
        <v>0</v>
      </c>
      <c r="AA240" s="191">
        <f t="shared" si="74"/>
        <v>0</v>
      </c>
      <c r="AB240" s="227">
        <f t="shared" si="68"/>
        <v>0</v>
      </c>
    </row>
    <row r="241" spans="1:28" ht="15" customHeight="1">
      <c r="A241" s="170">
        <f t="shared" si="69"/>
        <v>41692</v>
      </c>
      <c r="B241" s="168"/>
      <c r="C241" s="169"/>
      <c r="D241" s="167"/>
      <c r="E241" s="13">
        <f t="shared" si="66"/>
        <v>41692</v>
      </c>
      <c r="F241" s="12"/>
      <c r="G241" s="17"/>
      <c r="H241" s="16" t="str">
        <f t="shared" si="61"/>
        <v/>
      </c>
      <c r="I241" s="11" t="str">
        <f t="shared" si="62"/>
        <v/>
      </c>
      <c r="J241" s="10"/>
      <c r="K241" s="162"/>
      <c r="L241" s="67">
        <f t="shared" si="63"/>
        <v>0</v>
      </c>
      <c r="M241" s="9" t="str">
        <f t="shared" si="67"/>
        <v/>
      </c>
      <c r="N241" s="61">
        <f t="shared" si="70"/>
        <v>0</v>
      </c>
      <c r="O241" s="62">
        <f t="shared" si="77"/>
        <v>0</v>
      </c>
      <c r="P241" s="63">
        <f t="shared" si="77"/>
        <v>0</v>
      </c>
      <c r="Q241" s="63">
        <f t="shared" si="77"/>
        <v>0</v>
      </c>
      <c r="R241" s="182" t="str">
        <f t="shared" si="76"/>
        <v/>
      </c>
      <c r="S241" s="63">
        <f t="shared" si="64"/>
        <v>0</v>
      </c>
      <c r="T241" s="64">
        <f t="shared" si="65"/>
        <v>0</v>
      </c>
      <c r="U241" s="65">
        <f>IF(AND($M241,$O241&gt;0),IF(ISNA(VLOOKUP(C241,Oz_Stations,1,FALSE)),0,(ROUND($I241-$H241,0)+1-IF(MOD($H241,1)*24&gt;MOD(Brekky_Stop,1)*24,1,0)-IF(MOD(Brekky_Start,1)*24&gt;MOD($I241,1)*24,1,0))),0)</f>
        <v>0</v>
      </c>
      <c r="V241" s="66" t="b">
        <f>IF(AND($M241,$P241&gt;0),IF(ISNA(VLOOKUP(C241,Oz_Stations,1,FALSE)),0,(ROUND($I241-$H241,0)+1-IF(MOD($H241,1)*24&gt;MOD(Lunch_Stop,1)*24,1,0)-IF(MOD(Lunch_Start,1)*24&gt;MOD($I241,1)*24,1,0))))</f>
        <v>0</v>
      </c>
      <c r="W241" s="66">
        <f>IF(AND($M241,$Q241&gt;0),IF(ISNA(VLOOKUP(C241,Oz_Stations,1,FALSE)),0,(ROUND($I241-$H241,0)+1-IF(MOD($H241,1)*24&gt;MOD(Dinner_Stop,1)*24,1,0)-IF(MOD(Dinner_Start,1)*24&gt;MOD($I241,1)*24,1,0))),0)</f>
        <v>0</v>
      </c>
      <c r="X241" s="63">
        <f t="shared" si="71"/>
        <v>0</v>
      </c>
      <c r="Y241" s="63">
        <f t="shared" si="72"/>
        <v>0</v>
      </c>
      <c r="Z241" s="185">
        <f t="shared" si="73"/>
        <v>0</v>
      </c>
      <c r="AA241" s="191">
        <f t="shared" si="74"/>
        <v>0</v>
      </c>
      <c r="AB241" s="227">
        <f t="shared" si="68"/>
        <v>0</v>
      </c>
    </row>
    <row r="242" spans="1:28" ht="15" customHeight="1">
      <c r="A242" s="170">
        <f t="shared" si="69"/>
        <v>41693</v>
      </c>
      <c r="B242" s="168"/>
      <c r="C242" s="169"/>
      <c r="D242" s="167"/>
      <c r="E242" s="13">
        <f t="shared" si="66"/>
        <v>41693</v>
      </c>
      <c r="F242" s="12"/>
      <c r="G242" s="17"/>
      <c r="H242" s="16" t="str">
        <f t="shared" si="61"/>
        <v/>
      </c>
      <c r="I242" s="11" t="str">
        <f t="shared" si="62"/>
        <v/>
      </c>
      <c r="J242" s="10"/>
      <c r="K242" s="162"/>
      <c r="L242" s="67">
        <f t="shared" si="63"/>
        <v>0</v>
      </c>
      <c r="M242" s="9" t="str">
        <f t="shared" si="67"/>
        <v/>
      </c>
      <c r="N242" s="61">
        <f t="shared" si="70"/>
        <v>0</v>
      </c>
      <c r="O242" s="62">
        <f t="shared" si="77"/>
        <v>0</v>
      </c>
      <c r="P242" s="63">
        <f t="shared" si="77"/>
        <v>0</v>
      </c>
      <c r="Q242" s="63">
        <f t="shared" si="77"/>
        <v>0</v>
      </c>
      <c r="R242" s="182" t="str">
        <f t="shared" si="76"/>
        <v/>
      </c>
      <c r="S242" s="63">
        <f t="shared" si="64"/>
        <v>0</v>
      </c>
      <c r="T242" s="64">
        <f t="shared" si="65"/>
        <v>0</v>
      </c>
      <c r="U242" s="65">
        <f>IF(AND($M242,$O242&gt;0),IF(ISNA(VLOOKUP(C242,Oz_Stations,1,FALSE)),0,(ROUND($I242-$H242,0)+1-IF(MOD($H242,1)*24&gt;MOD(Brekky_Stop,1)*24,1,0)-IF(MOD(Brekky_Start,1)*24&gt;MOD($I242,1)*24,1,0))),0)</f>
        <v>0</v>
      </c>
      <c r="V242" s="66" t="b">
        <f>IF(AND($M242,$P242&gt;0),IF(ISNA(VLOOKUP(C242,Oz_Stations,1,FALSE)),0,(ROUND($I242-$H242,0)+1-IF(MOD($H242,1)*24&gt;MOD(Lunch_Stop,1)*24,1,0)-IF(MOD(Lunch_Start,1)*24&gt;MOD($I242,1)*24,1,0))))</f>
        <v>0</v>
      </c>
      <c r="W242" s="66">
        <f>IF(AND($M242,$Q242&gt;0),IF(ISNA(VLOOKUP(C242,Oz_Stations,1,FALSE)),0,(ROUND($I242-$H242,0)+1-IF(MOD($H242,1)*24&gt;MOD(Dinner_Stop,1)*24,1,0)-IF(MOD(Dinner_Start,1)*24&gt;MOD($I242,1)*24,1,0))),0)</f>
        <v>0</v>
      </c>
      <c r="X242" s="63">
        <f t="shared" si="71"/>
        <v>0</v>
      </c>
      <c r="Y242" s="63">
        <f t="shared" si="72"/>
        <v>0</v>
      </c>
      <c r="Z242" s="185">
        <f t="shared" si="73"/>
        <v>0</v>
      </c>
      <c r="AA242" s="191">
        <f t="shared" si="74"/>
        <v>0</v>
      </c>
      <c r="AB242" s="227">
        <f t="shared" si="68"/>
        <v>0</v>
      </c>
    </row>
    <row r="243" spans="1:28" ht="15" customHeight="1">
      <c r="A243" s="170">
        <f t="shared" si="69"/>
        <v>41694</v>
      </c>
      <c r="B243" s="168"/>
      <c r="C243" s="169"/>
      <c r="D243" s="167"/>
      <c r="E243" s="13">
        <f t="shared" si="66"/>
        <v>41694</v>
      </c>
      <c r="F243" s="12"/>
      <c r="G243" s="17"/>
      <c r="H243" s="16" t="str">
        <f t="shared" si="61"/>
        <v/>
      </c>
      <c r="I243" s="11" t="str">
        <f t="shared" si="62"/>
        <v/>
      </c>
      <c r="J243" s="10"/>
      <c r="K243" s="162"/>
      <c r="L243" s="67">
        <f t="shared" si="63"/>
        <v>0</v>
      </c>
      <c r="M243" s="9" t="str">
        <f t="shared" si="67"/>
        <v/>
      </c>
      <c r="N243" s="61">
        <f t="shared" si="70"/>
        <v>0</v>
      </c>
      <c r="O243" s="62">
        <f t="shared" si="77"/>
        <v>0</v>
      </c>
      <c r="P243" s="63">
        <f t="shared" si="77"/>
        <v>0</v>
      </c>
      <c r="Q243" s="63">
        <f t="shared" si="77"/>
        <v>0</v>
      </c>
      <c r="R243" s="182" t="str">
        <f t="shared" si="76"/>
        <v/>
      </c>
      <c r="S243" s="63">
        <f t="shared" si="64"/>
        <v>0</v>
      </c>
      <c r="T243" s="64">
        <f t="shared" si="65"/>
        <v>0</v>
      </c>
      <c r="U243" s="65">
        <f>IF(AND($M243,$O243&gt;0),IF(ISNA(VLOOKUP(C243,Oz_Stations,1,FALSE)),0,(ROUND($I243-$H243,0)+1-IF(MOD($H243,1)*24&gt;MOD(Brekky_Stop,1)*24,1,0)-IF(MOD(Brekky_Start,1)*24&gt;MOD($I243,1)*24,1,0))),0)</f>
        <v>0</v>
      </c>
      <c r="V243" s="66" t="b">
        <f>IF(AND($M243,$P243&gt;0),IF(ISNA(VLOOKUP(C243,Oz_Stations,1,FALSE)),0,(ROUND($I243-$H243,0)+1-IF(MOD($H243,1)*24&gt;MOD(Lunch_Stop,1)*24,1,0)-IF(MOD(Lunch_Start,1)*24&gt;MOD($I243,1)*24,1,0))))</f>
        <v>0</v>
      </c>
      <c r="W243" s="66">
        <f>IF(AND($M243,$Q243&gt;0),IF(ISNA(VLOOKUP(C243,Oz_Stations,1,FALSE)),0,(ROUND($I243-$H243,0)+1-IF(MOD($H243,1)*24&gt;MOD(Dinner_Stop,1)*24,1,0)-IF(MOD(Dinner_Start,1)*24&gt;MOD($I243,1)*24,1,0))),0)</f>
        <v>0</v>
      </c>
      <c r="X243" s="63">
        <f t="shared" si="71"/>
        <v>0</v>
      </c>
      <c r="Y243" s="63">
        <f t="shared" si="72"/>
        <v>0</v>
      </c>
      <c r="Z243" s="185">
        <f t="shared" si="73"/>
        <v>0</v>
      </c>
      <c r="AA243" s="191">
        <f t="shared" si="74"/>
        <v>0</v>
      </c>
      <c r="AB243" s="227">
        <f t="shared" si="68"/>
        <v>0</v>
      </c>
    </row>
    <row r="244" spans="1:28" ht="15" customHeight="1">
      <c r="A244" s="170">
        <f t="shared" si="69"/>
        <v>41695</v>
      </c>
      <c r="B244" s="168"/>
      <c r="C244" s="169"/>
      <c r="D244" s="167"/>
      <c r="E244" s="13">
        <f t="shared" si="66"/>
        <v>41695</v>
      </c>
      <c r="F244" s="12"/>
      <c r="G244" s="17"/>
      <c r="H244" s="16" t="str">
        <f t="shared" si="61"/>
        <v/>
      </c>
      <c r="I244" s="11" t="str">
        <f t="shared" si="62"/>
        <v/>
      </c>
      <c r="J244" s="10"/>
      <c r="K244" s="162"/>
      <c r="L244" s="67">
        <f t="shared" si="63"/>
        <v>0</v>
      </c>
      <c r="M244" s="9" t="str">
        <f t="shared" si="67"/>
        <v/>
      </c>
      <c r="N244" s="61">
        <f t="shared" si="70"/>
        <v>0</v>
      </c>
      <c r="O244" s="62">
        <f t="shared" si="77"/>
        <v>0</v>
      </c>
      <c r="P244" s="63">
        <f t="shared" si="77"/>
        <v>0</v>
      </c>
      <c r="Q244" s="63">
        <f t="shared" si="77"/>
        <v>0</v>
      </c>
      <c r="R244" s="182" t="str">
        <f t="shared" si="76"/>
        <v/>
      </c>
      <c r="S244" s="63">
        <f t="shared" si="64"/>
        <v>0</v>
      </c>
      <c r="T244" s="64">
        <f t="shared" si="65"/>
        <v>0</v>
      </c>
      <c r="U244" s="65">
        <f>IF(AND($M244,$O244&gt;0),IF(ISNA(VLOOKUP(C244,Oz_Stations,1,FALSE)),0,(ROUND($I244-$H244,0)+1-IF(MOD($H244,1)*24&gt;MOD(Brekky_Stop,1)*24,1,0)-IF(MOD(Brekky_Start,1)*24&gt;MOD($I244,1)*24,1,0))),0)</f>
        <v>0</v>
      </c>
      <c r="V244" s="66" t="b">
        <f>IF(AND($M244,$P244&gt;0),IF(ISNA(VLOOKUP(C244,Oz_Stations,1,FALSE)),0,(ROUND($I244-$H244,0)+1-IF(MOD($H244,1)*24&gt;MOD(Lunch_Stop,1)*24,1,0)-IF(MOD(Lunch_Start,1)*24&gt;MOD($I244,1)*24,1,0))))</f>
        <v>0</v>
      </c>
      <c r="W244" s="66">
        <f>IF(AND($M244,$Q244&gt;0),IF(ISNA(VLOOKUP(C244,Oz_Stations,1,FALSE)),0,(ROUND($I244-$H244,0)+1-IF(MOD($H244,1)*24&gt;MOD(Dinner_Stop,1)*24,1,0)-IF(MOD(Dinner_Start,1)*24&gt;MOD($I244,1)*24,1,0))),0)</f>
        <v>0</v>
      </c>
      <c r="X244" s="63">
        <f t="shared" si="71"/>
        <v>0</v>
      </c>
      <c r="Y244" s="63">
        <f t="shared" si="72"/>
        <v>0</v>
      </c>
      <c r="Z244" s="185">
        <f t="shared" si="73"/>
        <v>0</v>
      </c>
      <c r="AA244" s="191">
        <f t="shared" si="74"/>
        <v>0</v>
      </c>
      <c r="AB244" s="227">
        <f t="shared" si="68"/>
        <v>0</v>
      </c>
    </row>
    <row r="245" spans="1:28" ht="15" customHeight="1">
      <c r="A245" s="170">
        <f t="shared" si="69"/>
        <v>41696</v>
      </c>
      <c r="B245" s="168"/>
      <c r="C245" s="169"/>
      <c r="D245" s="167"/>
      <c r="E245" s="13">
        <f t="shared" si="66"/>
        <v>41696</v>
      </c>
      <c r="F245" s="12"/>
      <c r="G245" s="17"/>
      <c r="H245" s="16" t="str">
        <f t="shared" si="61"/>
        <v/>
      </c>
      <c r="I245" s="11" t="str">
        <f t="shared" si="62"/>
        <v/>
      </c>
      <c r="J245" s="10"/>
      <c r="K245" s="162"/>
      <c r="L245" s="67">
        <f t="shared" si="63"/>
        <v>0</v>
      </c>
      <c r="M245" s="9" t="str">
        <f t="shared" si="67"/>
        <v/>
      </c>
      <c r="N245" s="61">
        <f t="shared" si="70"/>
        <v>0</v>
      </c>
      <c r="O245" s="62">
        <f t="shared" ref="O245:Q264" si="78">IF(ISNA(VLOOKUP($C245,OZ_TD_Stations,1,FALSE)),0,VLOOKUP($C245,OZ_StnAllow,O$4,FALSE))</f>
        <v>0</v>
      </c>
      <c r="P245" s="63">
        <f t="shared" si="78"/>
        <v>0</v>
      </c>
      <c r="Q245" s="63">
        <f t="shared" si="78"/>
        <v>0</v>
      </c>
      <c r="R245" s="182" t="str">
        <f t="shared" si="76"/>
        <v/>
      </c>
      <c r="S245" s="63">
        <f t="shared" si="64"/>
        <v>0</v>
      </c>
      <c r="T245" s="64">
        <f t="shared" si="65"/>
        <v>0</v>
      </c>
      <c r="U245" s="65">
        <f>IF(AND($M245,$O245&gt;0),IF(ISNA(VLOOKUP(C245,Oz_Stations,1,FALSE)),0,(ROUND($I245-$H245,0)+1-IF(MOD($H245,1)*24&gt;MOD(Brekky_Stop,1)*24,1,0)-IF(MOD(Brekky_Start,1)*24&gt;MOD($I245,1)*24,1,0))),0)</f>
        <v>0</v>
      </c>
      <c r="V245" s="66" t="b">
        <f>IF(AND($M245,$P245&gt;0),IF(ISNA(VLOOKUP(C245,Oz_Stations,1,FALSE)),0,(ROUND($I245-$H245,0)+1-IF(MOD($H245,1)*24&gt;MOD(Lunch_Stop,1)*24,1,0)-IF(MOD(Lunch_Start,1)*24&gt;MOD($I245,1)*24,1,0))))</f>
        <v>0</v>
      </c>
      <c r="W245" s="66">
        <f>IF(AND($M245,$Q245&gt;0),IF(ISNA(VLOOKUP(C245,Oz_Stations,1,FALSE)),0,(ROUND($I245-$H245,0)+1-IF(MOD($H245,1)*24&gt;MOD(Dinner_Stop,1)*24,1,0)-IF(MOD(Dinner_Start,1)*24&gt;MOD($I245,1)*24,1,0))),0)</f>
        <v>0</v>
      </c>
      <c r="X245" s="63">
        <f t="shared" si="71"/>
        <v>0</v>
      </c>
      <c r="Y245" s="63">
        <f t="shared" si="72"/>
        <v>0</v>
      </c>
      <c r="Z245" s="185">
        <f t="shared" si="73"/>
        <v>0</v>
      </c>
      <c r="AA245" s="191">
        <f t="shared" si="74"/>
        <v>0</v>
      </c>
      <c r="AB245" s="227">
        <f t="shared" si="68"/>
        <v>0</v>
      </c>
    </row>
    <row r="246" spans="1:28" ht="15" customHeight="1">
      <c r="A246" s="170">
        <f t="shared" si="69"/>
        <v>41697</v>
      </c>
      <c r="B246" s="168"/>
      <c r="C246" s="169"/>
      <c r="D246" s="167"/>
      <c r="E246" s="13">
        <f t="shared" si="66"/>
        <v>41697</v>
      </c>
      <c r="F246" s="12"/>
      <c r="G246" s="17"/>
      <c r="H246" s="16" t="str">
        <f t="shared" si="61"/>
        <v/>
      </c>
      <c r="I246" s="11" t="str">
        <f t="shared" si="62"/>
        <v/>
      </c>
      <c r="J246" s="10"/>
      <c r="K246" s="162"/>
      <c r="L246" s="67">
        <f t="shared" si="63"/>
        <v>0</v>
      </c>
      <c r="M246" s="9" t="str">
        <f t="shared" si="67"/>
        <v/>
      </c>
      <c r="N246" s="61">
        <f t="shared" si="70"/>
        <v>0</v>
      </c>
      <c r="O246" s="62">
        <f t="shared" si="78"/>
        <v>0</v>
      </c>
      <c r="P246" s="63">
        <f t="shared" si="78"/>
        <v>0</v>
      </c>
      <c r="Q246" s="63">
        <f t="shared" si="78"/>
        <v>0</v>
      </c>
      <c r="R246" s="182" t="str">
        <f t="shared" si="76"/>
        <v/>
      </c>
      <c r="S246" s="63">
        <f t="shared" si="64"/>
        <v>0</v>
      </c>
      <c r="T246" s="64">
        <f t="shared" si="65"/>
        <v>0</v>
      </c>
      <c r="U246" s="65">
        <f>IF(AND($M246,$O246&gt;0),IF(ISNA(VLOOKUP(C246,Oz_Stations,1,FALSE)),0,(ROUND($I246-$H246,0)+1-IF(MOD($H246,1)*24&gt;MOD(Brekky_Stop,1)*24,1,0)-IF(MOD(Brekky_Start,1)*24&gt;MOD($I246,1)*24,1,0))),0)</f>
        <v>0</v>
      </c>
      <c r="V246" s="66" t="b">
        <f>IF(AND($M246,$P246&gt;0),IF(ISNA(VLOOKUP(C246,Oz_Stations,1,FALSE)),0,(ROUND($I246-$H246,0)+1-IF(MOD($H246,1)*24&gt;MOD(Lunch_Stop,1)*24,1,0)-IF(MOD(Lunch_Start,1)*24&gt;MOD($I246,1)*24,1,0))))</f>
        <v>0</v>
      </c>
      <c r="W246" s="66">
        <f>IF(AND($M246,$Q246&gt;0),IF(ISNA(VLOOKUP(C246,Oz_Stations,1,FALSE)),0,(ROUND($I246-$H246,0)+1-IF(MOD($H246,1)*24&gt;MOD(Dinner_Stop,1)*24,1,0)-IF(MOD(Dinner_Start,1)*24&gt;MOD($I246,1)*24,1,0))),0)</f>
        <v>0</v>
      </c>
      <c r="X246" s="63">
        <f t="shared" si="71"/>
        <v>0</v>
      </c>
      <c r="Y246" s="63">
        <f t="shared" si="72"/>
        <v>0</v>
      </c>
      <c r="Z246" s="185">
        <f t="shared" si="73"/>
        <v>0</v>
      </c>
      <c r="AA246" s="191">
        <f t="shared" si="74"/>
        <v>0</v>
      </c>
      <c r="AB246" s="227">
        <f t="shared" si="68"/>
        <v>0</v>
      </c>
    </row>
    <row r="247" spans="1:28" ht="15" customHeight="1">
      <c r="A247" s="170">
        <f t="shared" si="69"/>
        <v>41698</v>
      </c>
      <c r="B247" s="168"/>
      <c r="C247" s="169"/>
      <c r="D247" s="167"/>
      <c r="E247" s="13">
        <f t="shared" si="66"/>
        <v>41698</v>
      </c>
      <c r="F247" s="12"/>
      <c r="G247" s="17"/>
      <c r="H247" s="16" t="str">
        <f t="shared" si="61"/>
        <v/>
      </c>
      <c r="I247" s="11" t="str">
        <f t="shared" si="62"/>
        <v/>
      </c>
      <c r="J247" s="10"/>
      <c r="K247" s="162"/>
      <c r="L247" s="67">
        <f t="shared" si="63"/>
        <v>0</v>
      </c>
      <c r="M247" s="9" t="str">
        <f t="shared" si="67"/>
        <v/>
      </c>
      <c r="N247" s="61">
        <f t="shared" si="70"/>
        <v>0</v>
      </c>
      <c r="O247" s="62">
        <f t="shared" si="78"/>
        <v>0</v>
      </c>
      <c r="P247" s="63">
        <f t="shared" si="78"/>
        <v>0</v>
      </c>
      <c r="Q247" s="63">
        <f t="shared" si="78"/>
        <v>0</v>
      </c>
      <c r="R247" s="182" t="str">
        <f t="shared" si="76"/>
        <v/>
      </c>
      <c r="S247" s="63">
        <f t="shared" si="64"/>
        <v>0</v>
      </c>
      <c r="T247" s="64">
        <f t="shared" si="65"/>
        <v>0</v>
      </c>
      <c r="U247" s="65">
        <f>IF(AND($M247,$O247&gt;0),IF(ISNA(VLOOKUP(C247,Oz_Stations,1,FALSE)),0,(ROUND($I247-$H247,0)+1-IF(MOD($H247,1)*24&gt;MOD(Brekky_Stop,1)*24,1,0)-IF(MOD(Brekky_Start,1)*24&gt;MOD($I247,1)*24,1,0))),0)</f>
        <v>0</v>
      </c>
      <c r="V247" s="66" t="b">
        <f>IF(AND($M247,$P247&gt;0),IF(ISNA(VLOOKUP(C247,Oz_Stations,1,FALSE)),0,(ROUND($I247-$H247,0)+1-IF(MOD($H247,1)*24&gt;MOD(Lunch_Stop,1)*24,1,0)-IF(MOD(Lunch_Start,1)*24&gt;MOD($I247,1)*24,1,0))))</f>
        <v>0</v>
      </c>
      <c r="W247" s="66">
        <f>IF(AND($M247,$Q247&gt;0),IF(ISNA(VLOOKUP(C247,Oz_Stations,1,FALSE)),0,(ROUND($I247-$H247,0)+1-IF(MOD($H247,1)*24&gt;MOD(Dinner_Stop,1)*24,1,0)-IF(MOD(Dinner_Start,1)*24&gt;MOD($I247,1)*24,1,0))),0)</f>
        <v>0</v>
      </c>
      <c r="X247" s="63">
        <f t="shared" si="71"/>
        <v>0</v>
      </c>
      <c r="Y247" s="63">
        <f t="shared" si="72"/>
        <v>0</v>
      </c>
      <c r="Z247" s="185">
        <f t="shared" si="73"/>
        <v>0</v>
      </c>
      <c r="AA247" s="191">
        <f t="shared" si="74"/>
        <v>0</v>
      </c>
      <c r="AB247" s="227">
        <f t="shared" si="68"/>
        <v>0</v>
      </c>
    </row>
    <row r="248" spans="1:28" ht="15" customHeight="1">
      <c r="A248" s="170">
        <f t="shared" si="69"/>
        <v>41699</v>
      </c>
      <c r="B248" s="168"/>
      <c r="C248" s="169"/>
      <c r="D248" s="167"/>
      <c r="E248" s="13">
        <f t="shared" si="66"/>
        <v>41699</v>
      </c>
      <c r="F248" s="12"/>
      <c r="G248" s="17"/>
      <c r="H248" s="16" t="str">
        <f t="shared" si="61"/>
        <v/>
      </c>
      <c r="I248" s="11" t="str">
        <f t="shared" si="62"/>
        <v/>
      </c>
      <c r="J248" s="10"/>
      <c r="K248" s="162"/>
      <c r="L248" s="67">
        <f t="shared" si="63"/>
        <v>0</v>
      </c>
      <c r="M248" s="9" t="str">
        <f t="shared" si="67"/>
        <v/>
      </c>
      <c r="N248" s="61">
        <f t="shared" si="70"/>
        <v>0</v>
      </c>
      <c r="O248" s="62">
        <f t="shared" si="78"/>
        <v>0</v>
      </c>
      <c r="P248" s="63">
        <f t="shared" si="78"/>
        <v>0</v>
      </c>
      <c r="Q248" s="63">
        <f t="shared" si="78"/>
        <v>0</v>
      </c>
      <c r="R248" s="182" t="str">
        <f t="shared" si="76"/>
        <v/>
      </c>
      <c r="S248" s="63">
        <f t="shared" si="64"/>
        <v>0</v>
      </c>
      <c r="T248" s="64">
        <f t="shared" si="65"/>
        <v>0</v>
      </c>
      <c r="U248" s="65">
        <f>IF(AND($M248,$O248&gt;0),IF(ISNA(VLOOKUP(C248,Oz_Stations,1,FALSE)),0,(ROUND($I248-$H248,0)+1-IF(MOD($H248,1)*24&gt;MOD(Brekky_Stop,1)*24,1,0)-IF(MOD(Brekky_Start,1)*24&gt;MOD($I248,1)*24,1,0))),0)</f>
        <v>0</v>
      </c>
      <c r="V248" s="66" t="b">
        <f>IF(AND($M248,$P248&gt;0),IF(ISNA(VLOOKUP(C248,Oz_Stations,1,FALSE)),0,(ROUND($I248-$H248,0)+1-IF(MOD($H248,1)*24&gt;MOD(Lunch_Stop,1)*24,1,0)-IF(MOD(Lunch_Start,1)*24&gt;MOD($I248,1)*24,1,0))))</f>
        <v>0</v>
      </c>
      <c r="W248" s="66">
        <f>IF(AND($M248,$Q248&gt;0),IF(ISNA(VLOOKUP(C248,Oz_Stations,1,FALSE)),0,(ROUND($I248-$H248,0)+1-IF(MOD($H248,1)*24&gt;MOD(Dinner_Stop,1)*24,1,0)-IF(MOD(Dinner_Start,1)*24&gt;MOD($I248,1)*24,1,0))),0)</f>
        <v>0</v>
      </c>
      <c r="X248" s="63">
        <f t="shared" si="71"/>
        <v>0</v>
      </c>
      <c r="Y248" s="63">
        <f t="shared" si="72"/>
        <v>0</v>
      </c>
      <c r="Z248" s="185">
        <f t="shared" si="73"/>
        <v>0</v>
      </c>
      <c r="AA248" s="191">
        <f t="shared" si="74"/>
        <v>0</v>
      </c>
      <c r="AB248" s="227">
        <f t="shared" si="68"/>
        <v>0</v>
      </c>
    </row>
    <row r="249" spans="1:28" ht="15" customHeight="1">
      <c r="A249" s="170">
        <f t="shared" si="69"/>
        <v>41700</v>
      </c>
      <c r="B249" s="168"/>
      <c r="C249" s="169"/>
      <c r="D249" s="167"/>
      <c r="E249" s="13">
        <f t="shared" si="66"/>
        <v>41700</v>
      </c>
      <c r="F249" s="12"/>
      <c r="G249" s="17"/>
      <c r="H249" s="16" t="str">
        <f t="shared" si="61"/>
        <v/>
      </c>
      <c r="I249" s="11" t="str">
        <f t="shared" si="62"/>
        <v/>
      </c>
      <c r="J249" s="10"/>
      <c r="K249" s="162"/>
      <c r="L249" s="67">
        <f t="shared" si="63"/>
        <v>0</v>
      </c>
      <c r="M249" s="9" t="str">
        <f t="shared" si="67"/>
        <v/>
      </c>
      <c r="N249" s="61">
        <f t="shared" si="70"/>
        <v>0</v>
      </c>
      <c r="O249" s="62">
        <f t="shared" si="78"/>
        <v>0</v>
      </c>
      <c r="P249" s="63">
        <f t="shared" si="78"/>
        <v>0</v>
      </c>
      <c r="Q249" s="63">
        <f t="shared" si="78"/>
        <v>0</v>
      </c>
      <c r="R249" s="182" t="str">
        <f t="shared" si="76"/>
        <v/>
      </c>
      <c r="S249" s="63">
        <f t="shared" si="64"/>
        <v>0</v>
      </c>
      <c r="T249" s="64">
        <f t="shared" si="65"/>
        <v>0</v>
      </c>
      <c r="U249" s="65">
        <f>IF(AND($M249,$O249&gt;0),IF(ISNA(VLOOKUP(C249,Oz_Stations,1,FALSE)),0,(ROUND($I249-$H249,0)+1-IF(MOD($H249,1)*24&gt;MOD(Brekky_Stop,1)*24,1,0)-IF(MOD(Brekky_Start,1)*24&gt;MOD($I249,1)*24,1,0))),0)</f>
        <v>0</v>
      </c>
      <c r="V249" s="66" t="b">
        <f>IF(AND($M249,$P249&gt;0),IF(ISNA(VLOOKUP(C249,Oz_Stations,1,FALSE)),0,(ROUND($I249-$H249,0)+1-IF(MOD($H249,1)*24&gt;MOD(Lunch_Stop,1)*24,1,0)-IF(MOD(Lunch_Start,1)*24&gt;MOD($I249,1)*24,1,0))))</f>
        <v>0</v>
      </c>
      <c r="W249" s="66">
        <f>IF(AND($M249,$Q249&gt;0),IF(ISNA(VLOOKUP(C249,Oz_Stations,1,FALSE)),0,(ROUND($I249-$H249,0)+1-IF(MOD($H249,1)*24&gt;MOD(Dinner_Stop,1)*24,1,0)-IF(MOD(Dinner_Start,1)*24&gt;MOD($I249,1)*24,1,0))),0)</f>
        <v>0</v>
      </c>
      <c r="X249" s="63">
        <f t="shared" si="71"/>
        <v>0</v>
      </c>
      <c r="Y249" s="63">
        <f t="shared" si="72"/>
        <v>0</v>
      </c>
      <c r="Z249" s="185">
        <f t="shared" si="73"/>
        <v>0</v>
      </c>
      <c r="AA249" s="191">
        <f t="shared" si="74"/>
        <v>0</v>
      </c>
      <c r="AB249" s="227">
        <f t="shared" si="68"/>
        <v>0</v>
      </c>
    </row>
    <row r="250" spans="1:28" ht="15" customHeight="1">
      <c r="A250" s="170">
        <f t="shared" si="69"/>
        <v>41701</v>
      </c>
      <c r="B250" s="168"/>
      <c r="C250" s="169"/>
      <c r="D250" s="167"/>
      <c r="E250" s="13">
        <f t="shared" si="66"/>
        <v>41701</v>
      </c>
      <c r="F250" s="12"/>
      <c r="G250" s="17"/>
      <c r="H250" s="16" t="str">
        <f t="shared" si="61"/>
        <v/>
      </c>
      <c r="I250" s="11" t="str">
        <f t="shared" si="62"/>
        <v/>
      </c>
      <c r="J250" s="10"/>
      <c r="K250" s="162"/>
      <c r="L250" s="67">
        <f t="shared" si="63"/>
        <v>0</v>
      </c>
      <c r="M250" s="9" t="str">
        <f t="shared" si="67"/>
        <v/>
      </c>
      <c r="N250" s="61">
        <f t="shared" si="70"/>
        <v>0</v>
      </c>
      <c r="O250" s="62">
        <f t="shared" si="78"/>
        <v>0</v>
      </c>
      <c r="P250" s="63">
        <f t="shared" si="78"/>
        <v>0</v>
      </c>
      <c r="Q250" s="63">
        <f t="shared" si="78"/>
        <v>0</v>
      </c>
      <c r="R250" s="182" t="str">
        <f t="shared" si="76"/>
        <v/>
      </c>
      <c r="S250" s="63">
        <f t="shared" si="64"/>
        <v>0</v>
      </c>
      <c r="T250" s="64">
        <f t="shared" si="65"/>
        <v>0</v>
      </c>
      <c r="U250" s="65">
        <f>IF(AND($M250,$O250&gt;0),IF(ISNA(VLOOKUP(C250,Oz_Stations,1,FALSE)),0,(ROUND($I250-$H250,0)+1-IF(MOD($H250,1)*24&gt;MOD(Brekky_Stop,1)*24,1,0)-IF(MOD(Brekky_Start,1)*24&gt;MOD($I250,1)*24,1,0))),0)</f>
        <v>0</v>
      </c>
      <c r="V250" s="66" t="b">
        <f>IF(AND($M250,$P250&gt;0),IF(ISNA(VLOOKUP(C250,Oz_Stations,1,FALSE)),0,(ROUND($I250-$H250,0)+1-IF(MOD($H250,1)*24&gt;MOD(Lunch_Stop,1)*24,1,0)-IF(MOD(Lunch_Start,1)*24&gt;MOD($I250,1)*24,1,0))))</f>
        <v>0</v>
      </c>
      <c r="W250" s="66">
        <f>IF(AND($M250,$Q250&gt;0),IF(ISNA(VLOOKUP(C250,Oz_Stations,1,FALSE)),0,(ROUND($I250-$H250,0)+1-IF(MOD($H250,1)*24&gt;MOD(Dinner_Stop,1)*24,1,0)-IF(MOD(Dinner_Start,1)*24&gt;MOD($I250,1)*24,1,0))),0)</f>
        <v>0</v>
      </c>
      <c r="X250" s="63">
        <f t="shared" si="71"/>
        <v>0</v>
      </c>
      <c r="Y250" s="63">
        <f t="shared" si="72"/>
        <v>0</v>
      </c>
      <c r="Z250" s="185">
        <f t="shared" si="73"/>
        <v>0</v>
      </c>
      <c r="AA250" s="191">
        <f t="shared" si="74"/>
        <v>0</v>
      </c>
      <c r="AB250" s="227">
        <f t="shared" si="68"/>
        <v>0</v>
      </c>
    </row>
    <row r="251" spans="1:28" ht="15" customHeight="1">
      <c r="A251" s="170">
        <f t="shared" si="69"/>
        <v>41702</v>
      </c>
      <c r="B251" s="168"/>
      <c r="C251" s="169"/>
      <c r="D251" s="167"/>
      <c r="E251" s="13">
        <f t="shared" si="66"/>
        <v>41702</v>
      </c>
      <c r="F251" s="12"/>
      <c r="G251" s="17"/>
      <c r="H251" s="16" t="str">
        <f t="shared" si="61"/>
        <v/>
      </c>
      <c r="I251" s="11" t="str">
        <f t="shared" si="62"/>
        <v/>
      </c>
      <c r="J251" s="10"/>
      <c r="K251" s="162"/>
      <c r="L251" s="67">
        <f t="shared" si="63"/>
        <v>0</v>
      </c>
      <c r="M251" s="9" t="str">
        <f t="shared" si="67"/>
        <v/>
      </c>
      <c r="N251" s="61">
        <f t="shared" si="70"/>
        <v>0</v>
      </c>
      <c r="O251" s="62">
        <f t="shared" si="78"/>
        <v>0</v>
      </c>
      <c r="P251" s="63">
        <f t="shared" si="78"/>
        <v>0</v>
      </c>
      <c r="Q251" s="63">
        <f t="shared" si="78"/>
        <v>0</v>
      </c>
      <c r="R251" s="182" t="str">
        <f t="shared" si="76"/>
        <v/>
      </c>
      <c r="S251" s="63">
        <f t="shared" si="64"/>
        <v>0</v>
      </c>
      <c r="T251" s="64">
        <f t="shared" si="65"/>
        <v>0</v>
      </c>
      <c r="U251" s="65">
        <f>IF(AND($M251,$O251&gt;0),IF(ISNA(VLOOKUP(C251,Oz_Stations,1,FALSE)),0,(ROUND($I251-$H251,0)+1-IF(MOD($H251,1)*24&gt;MOD(Brekky_Stop,1)*24,1,0)-IF(MOD(Brekky_Start,1)*24&gt;MOD($I251,1)*24,1,0))),0)</f>
        <v>0</v>
      </c>
      <c r="V251" s="66" t="b">
        <f>IF(AND($M251,$P251&gt;0),IF(ISNA(VLOOKUP(C251,Oz_Stations,1,FALSE)),0,(ROUND($I251-$H251,0)+1-IF(MOD($H251,1)*24&gt;MOD(Lunch_Stop,1)*24,1,0)-IF(MOD(Lunch_Start,1)*24&gt;MOD($I251,1)*24,1,0))))</f>
        <v>0</v>
      </c>
      <c r="W251" s="66">
        <f>IF(AND($M251,$Q251&gt;0),IF(ISNA(VLOOKUP(C251,Oz_Stations,1,FALSE)),0,(ROUND($I251-$H251,0)+1-IF(MOD($H251,1)*24&gt;MOD(Dinner_Stop,1)*24,1,0)-IF(MOD(Dinner_Start,1)*24&gt;MOD($I251,1)*24,1,0))),0)</f>
        <v>0</v>
      </c>
      <c r="X251" s="63">
        <f t="shared" si="71"/>
        <v>0</v>
      </c>
      <c r="Y251" s="63">
        <f t="shared" si="72"/>
        <v>0</v>
      </c>
      <c r="Z251" s="185">
        <f t="shared" si="73"/>
        <v>0</v>
      </c>
      <c r="AA251" s="191">
        <f t="shared" si="74"/>
        <v>0</v>
      </c>
      <c r="AB251" s="227">
        <f t="shared" si="68"/>
        <v>0</v>
      </c>
    </row>
    <row r="252" spans="1:28" ht="15" customHeight="1">
      <c r="A252" s="170">
        <f t="shared" si="69"/>
        <v>41703</v>
      </c>
      <c r="B252" s="168"/>
      <c r="C252" s="169"/>
      <c r="D252" s="167"/>
      <c r="E252" s="13">
        <f t="shared" si="66"/>
        <v>41703</v>
      </c>
      <c r="F252" s="12"/>
      <c r="G252" s="17"/>
      <c r="H252" s="16" t="str">
        <f t="shared" si="61"/>
        <v/>
      </c>
      <c r="I252" s="11" t="str">
        <f t="shared" si="62"/>
        <v/>
      </c>
      <c r="J252" s="10"/>
      <c r="K252" s="162"/>
      <c r="L252" s="67">
        <f t="shared" si="63"/>
        <v>0</v>
      </c>
      <c r="M252" s="9" t="str">
        <f t="shared" si="67"/>
        <v/>
      </c>
      <c r="N252" s="61">
        <f t="shared" si="70"/>
        <v>0</v>
      </c>
      <c r="O252" s="62">
        <f t="shared" si="78"/>
        <v>0</v>
      </c>
      <c r="P252" s="63">
        <f t="shared" si="78"/>
        <v>0</v>
      </c>
      <c r="Q252" s="63">
        <f t="shared" si="78"/>
        <v>0</v>
      </c>
      <c r="R252" s="182" t="str">
        <f t="shared" si="76"/>
        <v/>
      </c>
      <c r="S252" s="63">
        <f t="shared" si="64"/>
        <v>0</v>
      </c>
      <c r="T252" s="64">
        <f t="shared" si="65"/>
        <v>0</v>
      </c>
      <c r="U252" s="65">
        <f>IF(AND($M252,$O252&gt;0),IF(ISNA(VLOOKUP(C252,Oz_Stations,1,FALSE)),0,(ROUND($I252-$H252,0)+1-IF(MOD($H252,1)*24&gt;MOD(Brekky_Stop,1)*24,1,0)-IF(MOD(Brekky_Start,1)*24&gt;MOD($I252,1)*24,1,0))),0)</f>
        <v>0</v>
      </c>
      <c r="V252" s="66" t="b">
        <f>IF(AND($M252,$P252&gt;0),IF(ISNA(VLOOKUP(C252,Oz_Stations,1,FALSE)),0,(ROUND($I252-$H252,0)+1-IF(MOD($H252,1)*24&gt;MOD(Lunch_Stop,1)*24,1,0)-IF(MOD(Lunch_Start,1)*24&gt;MOD($I252,1)*24,1,0))))</f>
        <v>0</v>
      </c>
      <c r="W252" s="66">
        <f>IF(AND($M252,$Q252&gt;0),IF(ISNA(VLOOKUP(C252,Oz_Stations,1,FALSE)),0,(ROUND($I252-$H252,0)+1-IF(MOD($H252,1)*24&gt;MOD(Dinner_Stop,1)*24,1,0)-IF(MOD(Dinner_Start,1)*24&gt;MOD($I252,1)*24,1,0))),0)</f>
        <v>0</v>
      </c>
      <c r="X252" s="63">
        <f t="shared" si="71"/>
        <v>0</v>
      </c>
      <c r="Y252" s="63">
        <f t="shared" si="72"/>
        <v>0</v>
      </c>
      <c r="Z252" s="185">
        <f t="shared" si="73"/>
        <v>0</v>
      </c>
      <c r="AA252" s="191">
        <f t="shared" si="74"/>
        <v>0</v>
      </c>
      <c r="AB252" s="227">
        <f t="shared" si="68"/>
        <v>0</v>
      </c>
    </row>
    <row r="253" spans="1:28" ht="15" customHeight="1">
      <c r="A253" s="170">
        <f t="shared" si="69"/>
        <v>41704</v>
      </c>
      <c r="B253" s="168"/>
      <c r="C253" s="169"/>
      <c r="D253" s="167"/>
      <c r="E253" s="13">
        <f t="shared" si="66"/>
        <v>41704</v>
      </c>
      <c r="F253" s="12"/>
      <c r="G253" s="17"/>
      <c r="H253" s="16" t="str">
        <f t="shared" si="61"/>
        <v/>
      </c>
      <c r="I253" s="11" t="str">
        <f t="shared" si="62"/>
        <v/>
      </c>
      <c r="J253" s="10"/>
      <c r="K253" s="162"/>
      <c r="L253" s="67">
        <f t="shared" si="63"/>
        <v>0</v>
      </c>
      <c r="M253" s="9" t="str">
        <f t="shared" si="67"/>
        <v/>
      </c>
      <c r="N253" s="61">
        <f t="shared" si="70"/>
        <v>0</v>
      </c>
      <c r="O253" s="62">
        <f t="shared" si="78"/>
        <v>0</v>
      </c>
      <c r="P253" s="63">
        <f t="shared" si="78"/>
        <v>0</v>
      </c>
      <c r="Q253" s="63">
        <f t="shared" si="78"/>
        <v>0</v>
      </c>
      <c r="R253" s="182" t="str">
        <f t="shared" si="76"/>
        <v/>
      </c>
      <c r="S253" s="63">
        <f t="shared" si="64"/>
        <v>0</v>
      </c>
      <c r="T253" s="64">
        <f t="shared" si="65"/>
        <v>0</v>
      </c>
      <c r="U253" s="65">
        <f>IF(AND($M253,$O253&gt;0),IF(ISNA(VLOOKUP(C253,Oz_Stations,1,FALSE)),0,(ROUND($I253-$H253,0)+1-IF(MOD($H253,1)*24&gt;MOD(Brekky_Stop,1)*24,1,0)-IF(MOD(Brekky_Start,1)*24&gt;MOD($I253,1)*24,1,0))),0)</f>
        <v>0</v>
      </c>
      <c r="V253" s="66" t="b">
        <f>IF(AND($M253,$P253&gt;0),IF(ISNA(VLOOKUP(C253,Oz_Stations,1,FALSE)),0,(ROUND($I253-$H253,0)+1-IF(MOD($H253,1)*24&gt;MOD(Lunch_Stop,1)*24,1,0)-IF(MOD(Lunch_Start,1)*24&gt;MOD($I253,1)*24,1,0))))</f>
        <v>0</v>
      </c>
      <c r="W253" s="66">
        <f>IF(AND($M253,$Q253&gt;0),IF(ISNA(VLOOKUP(C253,Oz_Stations,1,FALSE)),0,(ROUND($I253-$H253,0)+1-IF(MOD($H253,1)*24&gt;MOD(Dinner_Stop,1)*24,1,0)-IF(MOD(Dinner_Start,1)*24&gt;MOD($I253,1)*24,1,0))),0)</f>
        <v>0</v>
      </c>
      <c r="X253" s="63">
        <f t="shared" si="71"/>
        <v>0</v>
      </c>
      <c r="Y253" s="63">
        <f t="shared" si="72"/>
        <v>0</v>
      </c>
      <c r="Z253" s="185">
        <f t="shared" si="73"/>
        <v>0</v>
      </c>
      <c r="AA253" s="191">
        <f t="shared" si="74"/>
        <v>0</v>
      </c>
      <c r="AB253" s="227">
        <f t="shared" si="68"/>
        <v>0</v>
      </c>
    </row>
    <row r="254" spans="1:28" ht="15" customHeight="1">
      <c r="A254" s="170">
        <f t="shared" si="69"/>
        <v>41705</v>
      </c>
      <c r="B254" s="168"/>
      <c r="C254" s="169"/>
      <c r="D254" s="167"/>
      <c r="E254" s="13">
        <f t="shared" si="66"/>
        <v>41705</v>
      </c>
      <c r="F254" s="12"/>
      <c r="G254" s="17"/>
      <c r="H254" s="16" t="str">
        <f t="shared" si="61"/>
        <v/>
      </c>
      <c r="I254" s="11" t="str">
        <f t="shared" si="62"/>
        <v/>
      </c>
      <c r="J254" s="10"/>
      <c r="K254" s="162"/>
      <c r="L254" s="67">
        <f t="shared" si="63"/>
        <v>0</v>
      </c>
      <c r="M254" s="9" t="str">
        <f t="shared" si="67"/>
        <v/>
      </c>
      <c r="N254" s="61">
        <f t="shared" si="70"/>
        <v>0</v>
      </c>
      <c r="O254" s="62">
        <f t="shared" si="78"/>
        <v>0</v>
      </c>
      <c r="P254" s="63">
        <f t="shared" si="78"/>
        <v>0</v>
      </c>
      <c r="Q254" s="63">
        <f t="shared" si="78"/>
        <v>0</v>
      </c>
      <c r="R254" s="182" t="str">
        <f t="shared" si="76"/>
        <v/>
      </c>
      <c r="S254" s="63">
        <f t="shared" si="64"/>
        <v>0</v>
      </c>
      <c r="T254" s="64">
        <f t="shared" si="65"/>
        <v>0</v>
      </c>
      <c r="U254" s="65">
        <f>IF(AND($M254,$O254&gt;0),IF(ISNA(VLOOKUP(C254,Oz_Stations,1,FALSE)),0,(ROUND($I254-$H254,0)+1-IF(MOD($H254,1)*24&gt;MOD(Brekky_Stop,1)*24,1,0)-IF(MOD(Brekky_Start,1)*24&gt;MOD($I254,1)*24,1,0))),0)</f>
        <v>0</v>
      </c>
      <c r="V254" s="66" t="b">
        <f>IF(AND($M254,$P254&gt;0),IF(ISNA(VLOOKUP(C254,Oz_Stations,1,FALSE)),0,(ROUND($I254-$H254,0)+1-IF(MOD($H254,1)*24&gt;MOD(Lunch_Stop,1)*24,1,0)-IF(MOD(Lunch_Start,1)*24&gt;MOD($I254,1)*24,1,0))))</f>
        <v>0</v>
      </c>
      <c r="W254" s="66">
        <f>IF(AND($M254,$Q254&gt;0),IF(ISNA(VLOOKUP(C254,Oz_Stations,1,FALSE)),0,(ROUND($I254-$H254,0)+1-IF(MOD($H254,1)*24&gt;MOD(Dinner_Stop,1)*24,1,0)-IF(MOD(Dinner_Start,1)*24&gt;MOD($I254,1)*24,1,0))),0)</f>
        <v>0</v>
      </c>
      <c r="X254" s="63">
        <f t="shared" si="71"/>
        <v>0</v>
      </c>
      <c r="Y254" s="63">
        <f t="shared" si="72"/>
        <v>0</v>
      </c>
      <c r="Z254" s="185">
        <f t="shared" si="73"/>
        <v>0</v>
      </c>
      <c r="AA254" s="191">
        <f t="shared" si="74"/>
        <v>0</v>
      </c>
      <c r="AB254" s="227">
        <f t="shared" si="68"/>
        <v>0</v>
      </c>
    </row>
    <row r="255" spans="1:28" ht="15" customHeight="1">
      <c r="A255" s="170">
        <f t="shared" si="69"/>
        <v>41706</v>
      </c>
      <c r="B255" s="168"/>
      <c r="C255" s="169"/>
      <c r="D255" s="167"/>
      <c r="E255" s="13">
        <f t="shared" si="66"/>
        <v>41706</v>
      </c>
      <c r="F255" s="12"/>
      <c r="G255" s="17"/>
      <c r="H255" s="16" t="str">
        <f t="shared" si="61"/>
        <v/>
      </c>
      <c r="I255" s="11" t="str">
        <f t="shared" si="62"/>
        <v/>
      </c>
      <c r="J255" s="10"/>
      <c r="K255" s="162"/>
      <c r="L255" s="67">
        <f t="shared" si="63"/>
        <v>0</v>
      </c>
      <c r="M255" s="9" t="str">
        <f t="shared" si="67"/>
        <v/>
      </c>
      <c r="N255" s="61">
        <f t="shared" si="70"/>
        <v>0</v>
      </c>
      <c r="O255" s="62">
        <f t="shared" si="78"/>
        <v>0</v>
      </c>
      <c r="P255" s="63">
        <f t="shared" si="78"/>
        <v>0</v>
      </c>
      <c r="Q255" s="63">
        <f t="shared" si="78"/>
        <v>0</v>
      </c>
      <c r="R255" s="182" t="str">
        <f t="shared" si="76"/>
        <v/>
      </c>
      <c r="S255" s="63">
        <f t="shared" si="64"/>
        <v>0</v>
      </c>
      <c r="T255" s="64">
        <f t="shared" si="65"/>
        <v>0</v>
      </c>
      <c r="U255" s="65">
        <f>IF(AND($M255,$O255&gt;0),IF(ISNA(VLOOKUP(C255,Oz_Stations,1,FALSE)),0,(ROUND($I255-$H255,0)+1-IF(MOD($H255,1)*24&gt;MOD(Brekky_Stop,1)*24,1,0)-IF(MOD(Brekky_Start,1)*24&gt;MOD($I255,1)*24,1,0))),0)</f>
        <v>0</v>
      </c>
      <c r="V255" s="66" t="b">
        <f>IF(AND($M255,$P255&gt;0),IF(ISNA(VLOOKUP(C255,Oz_Stations,1,FALSE)),0,(ROUND($I255-$H255,0)+1-IF(MOD($H255,1)*24&gt;MOD(Lunch_Stop,1)*24,1,0)-IF(MOD(Lunch_Start,1)*24&gt;MOD($I255,1)*24,1,0))))</f>
        <v>0</v>
      </c>
      <c r="W255" s="66">
        <f>IF(AND($M255,$Q255&gt;0),IF(ISNA(VLOOKUP(C255,Oz_Stations,1,FALSE)),0,(ROUND($I255-$H255,0)+1-IF(MOD($H255,1)*24&gt;MOD(Dinner_Stop,1)*24,1,0)-IF(MOD(Dinner_Start,1)*24&gt;MOD($I255,1)*24,1,0))),0)</f>
        <v>0</v>
      </c>
      <c r="X255" s="63">
        <f t="shared" si="71"/>
        <v>0</v>
      </c>
      <c r="Y255" s="63">
        <f t="shared" si="72"/>
        <v>0</v>
      </c>
      <c r="Z255" s="185">
        <f t="shared" si="73"/>
        <v>0</v>
      </c>
      <c r="AA255" s="191">
        <f t="shared" si="74"/>
        <v>0</v>
      </c>
      <c r="AB255" s="227">
        <f t="shared" si="68"/>
        <v>0</v>
      </c>
    </row>
    <row r="256" spans="1:28" ht="15" customHeight="1">
      <c r="A256" s="170">
        <f t="shared" si="69"/>
        <v>41707</v>
      </c>
      <c r="B256" s="168"/>
      <c r="C256" s="169"/>
      <c r="D256" s="167"/>
      <c r="E256" s="13">
        <f t="shared" si="66"/>
        <v>41707</v>
      </c>
      <c r="F256" s="12"/>
      <c r="G256" s="17"/>
      <c r="H256" s="16" t="str">
        <f t="shared" si="61"/>
        <v/>
      </c>
      <c r="I256" s="11" t="str">
        <f t="shared" si="62"/>
        <v/>
      </c>
      <c r="J256" s="10"/>
      <c r="K256" s="162"/>
      <c r="L256" s="67">
        <f t="shared" si="63"/>
        <v>0</v>
      </c>
      <c r="M256" s="9" t="str">
        <f t="shared" si="67"/>
        <v/>
      </c>
      <c r="N256" s="61">
        <f t="shared" si="70"/>
        <v>0</v>
      </c>
      <c r="O256" s="62">
        <f t="shared" si="78"/>
        <v>0</v>
      </c>
      <c r="P256" s="63">
        <f t="shared" si="78"/>
        <v>0</v>
      </c>
      <c r="Q256" s="63">
        <f t="shared" si="78"/>
        <v>0</v>
      </c>
      <c r="R256" s="182" t="str">
        <f t="shared" si="76"/>
        <v/>
      </c>
      <c r="S256" s="63">
        <f t="shared" si="64"/>
        <v>0</v>
      </c>
      <c r="T256" s="64">
        <f t="shared" si="65"/>
        <v>0</v>
      </c>
      <c r="U256" s="65">
        <f>IF(AND($M256,$O256&gt;0),IF(ISNA(VLOOKUP(C256,Oz_Stations,1,FALSE)),0,(ROUND($I256-$H256,0)+1-IF(MOD($H256,1)*24&gt;MOD(Brekky_Stop,1)*24,1,0)-IF(MOD(Brekky_Start,1)*24&gt;MOD($I256,1)*24,1,0))),0)</f>
        <v>0</v>
      </c>
      <c r="V256" s="66" t="b">
        <f>IF(AND($M256,$P256&gt;0),IF(ISNA(VLOOKUP(C256,Oz_Stations,1,FALSE)),0,(ROUND($I256-$H256,0)+1-IF(MOD($H256,1)*24&gt;MOD(Lunch_Stop,1)*24,1,0)-IF(MOD(Lunch_Start,1)*24&gt;MOD($I256,1)*24,1,0))))</f>
        <v>0</v>
      </c>
      <c r="W256" s="66">
        <f>IF(AND($M256,$Q256&gt;0),IF(ISNA(VLOOKUP(C256,Oz_Stations,1,FALSE)),0,(ROUND($I256-$H256,0)+1-IF(MOD($H256,1)*24&gt;MOD(Dinner_Stop,1)*24,1,0)-IF(MOD(Dinner_Start,1)*24&gt;MOD($I256,1)*24,1,0))),0)</f>
        <v>0</v>
      </c>
      <c r="X256" s="63">
        <f t="shared" si="71"/>
        <v>0</v>
      </c>
      <c r="Y256" s="63">
        <f t="shared" si="72"/>
        <v>0</v>
      </c>
      <c r="Z256" s="185">
        <f t="shared" si="73"/>
        <v>0</v>
      </c>
      <c r="AA256" s="191">
        <f t="shared" si="74"/>
        <v>0</v>
      </c>
      <c r="AB256" s="227">
        <f t="shared" si="68"/>
        <v>0</v>
      </c>
    </row>
    <row r="257" spans="1:28" ht="15" customHeight="1">
      <c r="A257" s="170">
        <f t="shared" si="69"/>
        <v>41708</v>
      </c>
      <c r="B257" s="168"/>
      <c r="C257" s="169"/>
      <c r="D257" s="167"/>
      <c r="E257" s="13">
        <f t="shared" si="66"/>
        <v>41708</v>
      </c>
      <c r="F257" s="12"/>
      <c r="G257" s="17"/>
      <c r="H257" s="16" t="str">
        <f t="shared" si="61"/>
        <v/>
      </c>
      <c r="I257" s="11" t="str">
        <f t="shared" si="62"/>
        <v/>
      </c>
      <c r="J257" s="10"/>
      <c r="K257" s="162"/>
      <c r="L257" s="67">
        <f t="shared" si="63"/>
        <v>0</v>
      </c>
      <c r="M257" s="9" t="str">
        <f t="shared" si="67"/>
        <v/>
      </c>
      <c r="N257" s="61">
        <f t="shared" si="70"/>
        <v>0</v>
      </c>
      <c r="O257" s="62">
        <f t="shared" si="78"/>
        <v>0</v>
      </c>
      <c r="P257" s="63">
        <f t="shared" si="78"/>
        <v>0</v>
      </c>
      <c r="Q257" s="63">
        <f t="shared" si="78"/>
        <v>0</v>
      </c>
      <c r="R257" s="182" t="str">
        <f t="shared" si="76"/>
        <v/>
      </c>
      <c r="S257" s="63">
        <f t="shared" si="64"/>
        <v>0</v>
      </c>
      <c r="T257" s="64">
        <f t="shared" si="65"/>
        <v>0</v>
      </c>
      <c r="U257" s="65">
        <f>IF(AND($M257,$O257&gt;0),IF(ISNA(VLOOKUP(C257,Oz_Stations,1,FALSE)),0,(ROUND($I257-$H257,0)+1-IF(MOD($H257,1)*24&gt;MOD(Brekky_Stop,1)*24,1,0)-IF(MOD(Brekky_Start,1)*24&gt;MOD($I257,1)*24,1,0))),0)</f>
        <v>0</v>
      </c>
      <c r="V257" s="66" t="b">
        <f>IF(AND($M257,$P257&gt;0),IF(ISNA(VLOOKUP(C257,Oz_Stations,1,FALSE)),0,(ROUND($I257-$H257,0)+1-IF(MOD($H257,1)*24&gt;MOD(Lunch_Stop,1)*24,1,0)-IF(MOD(Lunch_Start,1)*24&gt;MOD($I257,1)*24,1,0))))</f>
        <v>0</v>
      </c>
      <c r="W257" s="66">
        <f>IF(AND($M257,$Q257&gt;0),IF(ISNA(VLOOKUP(C257,Oz_Stations,1,FALSE)),0,(ROUND($I257-$H257,0)+1-IF(MOD($H257,1)*24&gt;MOD(Dinner_Stop,1)*24,1,0)-IF(MOD(Dinner_Start,1)*24&gt;MOD($I257,1)*24,1,0))),0)</f>
        <v>0</v>
      </c>
      <c r="X257" s="63">
        <f t="shared" si="71"/>
        <v>0</v>
      </c>
      <c r="Y257" s="63">
        <f t="shared" si="72"/>
        <v>0</v>
      </c>
      <c r="Z257" s="185">
        <f t="shared" si="73"/>
        <v>0</v>
      </c>
      <c r="AA257" s="191">
        <f t="shared" si="74"/>
        <v>0</v>
      </c>
      <c r="AB257" s="227">
        <f t="shared" si="68"/>
        <v>0</v>
      </c>
    </row>
    <row r="258" spans="1:28" ht="15" customHeight="1">
      <c r="A258" s="170">
        <f t="shared" si="69"/>
        <v>41709</v>
      </c>
      <c r="B258" s="168"/>
      <c r="C258" s="169"/>
      <c r="D258" s="167"/>
      <c r="E258" s="13">
        <f t="shared" si="66"/>
        <v>41709</v>
      </c>
      <c r="F258" s="12"/>
      <c r="G258" s="17"/>
      <c r="H258" s="16" t="str">
        <f t="shared" si="61"/>
        <v/>
      </c>
      <c r="I258" s="11" t="str">
        <f t="shared" si="62"/>
        <v/>
      </c>
      <c r="J258" s="10"/>
      <c r="K258" s="162"/>
      <c r="L258" s="67">
        <f t="shared" si="63"/>
        <v>0</v>
      </c>
      <c r="M258" s="9" t="str">
        <f t="shared" si="67"/>
        <v/>
      </c>
      <c r="N258" s="61">
        <f t="shared" si="70"/>
        <v>0</v>
      </c>
      <c r="O258" s="62">
        <f t="shared" si="78"/>
        <v>0</v>
      </c>
      <c r="P258" s="63">
        <f t="shared" si="78"/>
        <v>0</v>
      </c>
      <c r="Q258" s="63">
        <f t="shared" si="78"/>
        <v>0</v>
      </c>
      <c r="R258" s="182" t="str">
        <f t="shared" si="76"/>
        <v/>
      </c>
      <c r="S258" s="63">
        <f t="shared" si="64"/>
        <v>0</v>
      </c>
      <c r="T258" s="64">
        <f t="shared" si="65"/>
        <v>0</v>
      </c>
      <c r="U258" s="65">
        <f>IF(AND($M258,$O258&gt;0),IF(ISNA(VLOOKUP(C258,Oz_Stations,1,FALSE)),0,(ROUND($I258-$H258,0)+1-IF(MOD($H258,1)*24&gt;MOD(Brekky_Stop,1)*24,1,0)-IF(MOD(Brekky_Start,1)*24&gt;MOD($I258,1)*24,1,0))),0)</f>
        <v>0</v>
      </c>
      <c r="V258" s="66" t="b">
        <f>IF(AND($M258,$P258&gt;0),IF(ISNA(VLOOKUP(C258,Oz_Stations,1,FALSE)),0,(ROUND($I258-$H258,0)+1-IF(MOD($H258,1)*24&gt;MOD(Lunch_Stop,1)*24,1,0)-IF(MOD(Lunch_Start,1)*24&gt;MOD($I258,1)*24,1,0))))</f>
        <v>0</v>
      </c>
      <c r="W258" s="66">
        <f>IF(AND($M258,$Q258&gt;0),IF(ISNA(VLOOKUP(C258,Oz_Stations,1,FALSE)),0,(ROUND($I258-$H258,0)+1-IF(MOD($H258,1)*24&gt;MOD(Dinner_Stop,1)*24,1,0)-IF(MOD(Dinner_Start,1)*24&gt;MOD($I258,1)*24,1,0))),0)</f>
        <v>0</v>
      </c>
      <c r="X258" s="63">
        <f t="shared" si="71"/>
        <v>0</v>
      </c>
      <c r="Y258" s="63">
        <f t="shared" si="72"/>
        <v>0</v>
      </c>
      <c r="Z258" s="185">
        <f t="shared" si="73"/>
        <v>0</v>
      </c>
      <c r="AA258" s="191">
        <f t="shared" si="74"/>
        <v>0</v>
      </c>
      <c r="AB258" s="227">
        <f t="shared" si="68"/>
        <v>0</v>
      </c>
    </row>
    <row r="259" spans="1:28" ht="15" customHeight="1">
      <c r="A259" s="170">
        <f t="shared" si="69"/>
        <v>41710</v>
      </c>
      <c r="B259" s="168"/>
      <c r="C259" s="169"/>
      <c r="D259" s="167"/>
      <c r="E259" s="13">
        <f t="shared" si="66"/>
        <v>41710</v>
      </c>
      <c r="F259" s="12"/>
      <c r="G259" s="17"/>
      <c r="H259" s="16" t="str">
        <f t="shared" si="61"/>
        <v/>
      </c>
      <c r="I259" s="11" t="str">
        <f t="shared" si="62"/>
        <v/>
      </c>
      <c r="J259" s="10"/>
      <c r="K259" s="162"/>
      <c r="L259" s="67">
        <f t="shared" si="63"/>
        <v>0</v>
      </c>
      <c r="M259" s="9" t="str">
        <f t="shared" si="67"/>
        <v/>
      </c>
      <c r="N259" s="61">
        <f t="shared" si="70"/>
        <v>0</v>
      </c>
      <c r="O259" s="62">
        <f t="shared" si="78"/>
        <v>0</v>
      </c>
      <c r="P259" s="63">
        <f t="shared" si="78"/>
        <v>0</v>
      </c>
      <c r="Q259" s="63">
        <f t="shared" si="78"/>
        <v>0</v>
      </c>
      <c r="R259" s="182" t="str">
        <f t="shared" si="76"/>
        <v/>
      </c>
      <c r="S259" s="63">
        <f t="shared" si="64"/>
        <v>0</v>
      </c>
      <c r="T259" s="64">
        <f t="shared" si="65"/>
        <v>0</v>
      </c>
      <c r="U259" s="65">
        <f>IF(AND($M259,$O259&gt;0),IF(ISNA(VLOOKUP(C259,Oz_Stations,1,FALSE)),0,(ROUND($I259-$H259,0)+1-IF(MOD($H259,1)*24&gt;MOD(Brekky_Stop,1)*24,1,0)-IF(MOD(Brekky_Start,1)*24&gt;MOD($I259,1)*24,1,0))),0)</f>
        <v>0</v>
      </c>
      <c r="V259" s="66" t="b">
        <f>IF(AND($M259,$P259&gt;0),IF(ISNA(VLOOKUP(C259,Oz_Stations,1,FALSE)),0,(ROUND($I259-$H259,0)+1-IF(MOD($H259,1)*24&gt;MOD(Lunch_Stop,1)*24,1,0)-IF(MOD(Lunch_Start,1)*24&gt;MOD($I259,1)*24,1,0))))</f>
        <v>0</v>
      </c>
      <c r="W259" s="66">
        <f>IF(AND($M259,$Q259&gt;0),IF(ISNA(VLOOKUP(C259,Oz_Stations,1,FALSE)),0,(ROUND($I259-$H259,0)+1-IF(MOD($H259,1)*24&gt;MOD(Dinner_Stop,1)*24,1,0)-IF(MOD(Dinner_Start,1)*24&gt;MOD($I259,1)*24,1,0))),0)</f>
        <v>0</v>
      </c>
      <c r="X259" s="63">
        <f t="shared" si="71"/>
        <v>0</v>
      </c>
      <c r="Y259" s="63">
        <f t="shared" si="72"/>
        <v>0</v>
      </c>
      <c r="Z259" s="185">
        <f t="shared" si="73"/>
        <v>0</v>
      </c>
      <c r="AA259" s="191">
        <f t="shared" si="74"/>
        <v>0</v>
      </c>
      <c r="AB259" s="227">
        <f t="shared" si="68"/>
        <v>0</v>
      </c>
    </row>
    <row r="260" spans="1:28" ht="15" customHeight="1">
      <c r="A260" s="170">
        <f t="shared" si="69"/>
        <v>41711</v>
      </c>
      <c r="B260" s="168"/>
      <c r="C260" s="169"/>
      <c r="D260" s="167"/>
      <c r="E260" s="13">
        <f t="shared" si="66"/>
        <v>41711</v>
      </c>
      <c r="F260" s="12"/>
      <c r="G260" s="17"/>
      <c r="H260" s="16" t="str">
        <f t="shared" si="61"/>
        <v/>
      </c>
      <c r="I260" s="11" t="str">
        <f t="shared" si="62"/>
        <v/>
      </c>
      <c r="J260" s="10"/>
      <c r="K260" s="162"/>
      <c r="L260" s="67">
        <f t="shared" si="63"/>
        <v>0</v>
      </c>
      <c r="M260" s="9" t="str">
        <f t="shared" si="67"/>
        <v/>
      </c>
      <c r="N260" s="61">
        <f t="shared" si="70"/>
        <v>0</v>
      </c>
      <c r="O260" s="62">
        <f t="shared" si="78"/>
        <v>0</v>
      </c>
      <c r="P260" s="63">
        <f t="shared" si="78"/>
        <v>0</v>
      </c>
      <c r="Q260" s="63">
        <f t="shared" si="78"/>
        <v>0</v>
      </c>
      <c r="R260" s="182" t="str">
        <f t="shared" si="76"/>
        <v/>
      </c>
      <c r="S260" s="63">
        <f t="shared" si="64"/>
        <v>0</v>
      </c>
      <c r="T260" s="64">
        <f t="shared" si="65"/>
        <v>0</v>
      </c>
      <c r="U260" s="65">
        <f>IF(AND($M260,$O260&gt;0),IF(ISNA(VLOOKUP(C260,Oz_Stations,1,FALSE)),0,(ROUND($I260-$H260,0)+1-IF(MOD($H260,1)*24&gt;MOD(Brekky_Stop,1)*24,1,0)-IF(MOD(Brekky_Start,1)*24&gt;MOD($I260,1)*24,1,0))),0)</f>
        <v>0</v>
      </c>
      <c r="V260" s="66" t="b">
        <f>IF(AND($M260,$P260&gt;0),IF(ISNA(VLOOKUP(C260,Oz_Stations,1,FALSE)),0,(ROUND($I260-$H260,0)+1-IF(MOD($H260,1)*24&gt;MOD(Lunch_Stop,1)*24,1,0)-IF(MOD(Lunch_Start,1)*24&gt;MOD($I260,1)*24,1,0))))</f>
        <v>0</v>
      </c>
      <c r="W260" s="66">
        <f>IF(AND($M260,$Q260&gt;0),IF(ISNA(VLOOKUP(C260,Oz_Stations,1,FALSE)),0,(ROUND($I260-$H260,0)+1-IF(MOD($H260,1)*24&gt;MOD(Dinner_Stop,1)*24,1,0)-IF(MOD(Dinner_Start,1)*24&gt;MOD($I260,1)*24,1,0))),0)</f>
        <v>0</v>
      </c>
      <c r="X260" s="63">
        <f t="shared" si="71"/>
        <v>0</v>
      </c>
      <c r="Y260" s="63">
        <f t="shared" si="72"/>
        <v>0</v>
      </c>
      <c r="Z260" s="185">
        <f t="shared" si="73"/>
        <v>0</v>
      </c>
      <c r="AA260" s="191">
        <f t="shared" si="74"/>
        <v>0</v>
      </c>
      <c r="AB260" s="227">
        <f t="shared" si="68"/>
        <v>0</v>
      </c>
    </row>
    <row r="261" spans="1:28" ht="15" customHeight="1">
      <c r="A261" s="170">
        <f t="shared" si="69"/>
        <v>41712</v>
      </c>
      <c r="B261" s="168"/>
      <c r="C261" s="169"/>
      <c r="D261" s="167"/>
      <c r="E261" s="13">
        <f t="shared" si="66"/>
        <v>41712</v>
      </c>
      <c r="F261" s="12"/>
      <c r="G261" s="17"/>
      <c r="H261" s="16" t="str">
        <f t="shared" ref="H261:H324" si="79">IF(AND(E261&gt;0,D261&lt;&gt;""),E261+D261,"")</f>
        <v/>
      </c>
      <c r="I261" s="11" t="str">
        <f t="shared" ref="I261:I324" si="80">IF(AND(G261&gt;0,F261&lt;&gt;""),G261+F261,"")</f>
        <v/>
      </c>
      <c r="J261" s="10"/>
      <c r="K261" s="162"/>
      <c r="L261" s="67">
        <f t="shared" ref="L261:L324" si="81">IF(AND($J261&gt;0,K261&gt;0),"Error",IF(K261&gt;0,K261,IF(AND($C261&lt;&gt;"",$J261&gt;0),$J261/VLOOKUP($A261,V_Exch_Rates,HLOOKUP($C261,StationsCurrency,3,FALSE),FALSE),0)))</f>
        <v>0</v>
      </c>
      <c r="M261" s="9" t="str">
        <f t="shared" si="67"/>
        <v/>
      </c>
      <c r="N261" s="61">
        <f t="shared" si="70"/>
        <v>0</v>
      </c>
      <c r="O261" s="62">
        <f t="shared" si="78"/>
        <v>0</v>
      </c>
      <c r="P261" s="63">
        <f t="shared" si="78"/>
        <v>0</v>
      </c>
      <c r="Q261" s="63">
        <f t="shared" si="78"/>
        <v>0</v>
      </c>
      <c r="R261" s="182" t="str">
        <f t="shared" si="76"/>
        <v/>
      </c>
      <c r="S261" s="63">
        <f t="shared" ref="S261:S324" si="82">IF($R261="",0,VLOOKUP($R261,OS_StnAllow,6,FALSE))</f>
        <v>0</v>
      </c>
      <c r="T261" s="64">
        <f t="shared" ref="T261:T324" si="83">IF(ISNA(VLOOKUP($C261,OZ_TD_Stations,1,FALSE)),IF($R261&lt;&gt;"",VLOOKUP($R261,OS_StnAllow,7,FALSE),0),VLOOKUP($C261,OZ_StnAllow,T$4,FALSE))</f>
        <v>0</v>
      </c>
      <c r="U261" s="65">
        <f>IF(AND($M261,$O261&gt;0),IF(ISNA(VLOOKUP(C261,Oz_Stations,1,FALSE)),0,(ROUND($I261-$H261,0)+1-IF(MOD($H261,1)*24&gt;MOD(Brekky_Stop,1)*24,1,0)-IF(MOD(Brekky_Start,1)*24&gt;MOD($I261,1)*24,1,0))),0)</f>
        <v>0</v>
      </c>
      <c r="V261" s="66" t="b">
        <f>IF(AND($M261,$P261&gt;0),IF(ISNA(VLOOKUP(C261,Oz_Stations,1,FALSE)),0,(ROUND($I261-$H261,0)+1-IF(MOD($H261,1)*24&gt;MOD(Lunch_Stop,1)*24,1,0)-IF(MOD(Lunch_Start,1)*24&gt;MOD($I261,1)*24,1,0))))</f>
        <v>0</v>
      </c>
      <c r="W261" s="66">
        <f>IF(AND($M261,$Q261&gt;0),IF(ISNA(VLOOKUP(C261,Oz_Stations,1,FALSE)),0,(ROUND($I261-$H261,0)+1-IF(MOD($H261,1)*24&gt;MOD(Dinner_Stop,1)*24,1,0)-IF(MOD(Dinner_Start,1)*24&gt;MOD($I261,1)*24,1,0))),0)</f>
        <v>0</v>
      </c>
      <c r="X261" s="63">
        <f t="shared" si="71"/>
        <v>0</v>
      </c>
      <c r="Y261" s="63">
        <f t="shared" si="72"/>
        <v>0</v>
      </c>
      <c r="Z261" s="185">
        <f t="shared" si="73"/>
        <v>0</v>
      </c>
      <c r="AA261" s="191">
        <f t="shared" si="74"/>
        <v>0</v>
      </c>
      <c r="AB261" s="227">
        <f t="shared" si="68"/>
        <v>0</v>
      </c>
    </row>
    <row r="262" spans="1:28" ht="15" customHeight="1">
      <c r="A262" s="170">
        <f t="shared" si="69"/>
        <v>41713</v>
      </c>
      <c r="B262" s="168"/>
      <c r="C262" s="169"/>
      <c r="D262" s="167"/>
      <c r="E262" s="13">
        <f t="shared" ref="E262:E325" si="84">A262</f>
        <v>41713</v>
      </c>
      <c r="F262" s="12"/>
      <c r="G262" s="17"/>
      <c r="H262" s="16" t="str">
        <f t="shared" si="79"/>
        <v/>
      </c>
      <c r="I262" s="11" t="str">
        <f t="shared" si="80"/>
        <v/>
      </c>
      <c r="J262" s="10"/>
      <c r="K262" s="162"/>
      <c r="L262" s="67">
        <f t="shared" si="81"/>
        <v>0</v>
      </c>
      <c r="M262" s="9" t="str">
        <f t="shared" ref="M262:M325" si="85">IF(OR(B262="",C262="",H262="",I262="",I262&lt;=H262),"","Ok")</f>
        <v/>
      </c>
      <c r="N262" s="61">
        <f t="shared" si="70"/>
        <v>0</v>
      </c>
      <c r="O262" s="62">
        <f t="shared" si="78"/>
        <v>0</v>
      </c>
      <c r="P262" s="63">
        <f t="shared" si="78"/>
        <v>0</v>
      </c>
      <c r="Q262" s="63">
        <f t="shared" si="78"/>
        <v>0</v>
      </c>
      <c r="R262" s="182" t="str">
        <f t="shared" si="76"/>
        <v/>
      </c>
      <c r="S262" s="63">
        <f t="shared" si="82"/>
        <v>0</v>
      </c>
      <c r="T262" s="64">
        <f t="shared" si="83"/>
        <v>0</v>
      </c>
      <c r="U262" s="65">
        <f>IF(AND($M262,$O262&gt;0),IF(ISNA(VLOOKUP(C262,Oz_Stations,1,FALSE)),0,(ROUND($I262-$H262,0)+1-IF(MOD($H262,1)*24&gt;MOD(Brekky_Stop,1)*24,1,0)-IF(MOD(Brekky_Start,1)*24&gt;MOD($I262,1)*24,1,0))),0)</f>
        <v>0</v>
      </c>
      <c r="V262" s="66" t="b">
        <f>IF(AND($M262,$P262&gt;0),IF(ISNA(VLOOKUP(C262,Oz_Stations,1,FALSE)),0,(ROUND($I262-$H262,0)+1-IF(MOD($H262,1)*24&gt;MOD(Lunch_Stop,1)*24,1,0)-IF(MOD(Lunch_Start,1)*24&gt;MOD($I262,1)*24,1,0))))</f>
        <v>0</v>
      </c>
      <c r="W262" s="66">
        <f>IF(AND($M262,$Q262&gt;0),IF(ISNA(VLOOKUP(C262,Oz_Stations,1,FALSE)),0,(ROUND($I262-$H262,0)+1-IF(MOD($H262,1)*24&gt;MOD(Dinner_Stop,1)*24,1,0)-IF(MOD(Dinner_Start,1)*24&gt;MOD($I262,1)*24,1,0))),0)</f>
        <v>0</v>
      </c>
      <c r="X262" s="63">
        <f t="shared" si="71"/>
        <v>0</v>
      </c>
      <c r="Y262" s="63">
        <f t="shared" si="72"/>
        <v>0</v>
      </c>
      <c r="Z262" s="185">
        <f t="shared" si="73"/>
        <v>0</v>
      </c>
      <c r="AA262" s="191">
        <f t="shared" si="74"/>
        <v>0</v>
      </c>
      <c r="AB262" s="227">
        <f t="shared" ref="AB262:AB325" si="86">Z262-L262</f>
        <v>0</v>
      </c>
    </row>
    <row r="263" spans="1:28" ht="15" customHeight="1">
      <c r="A263" s="170">
        <f t="shared" ref="A263:A326" si="87">A262+1</f>
        <v>41714</v>
      </c>
      <c r="B263" s="168"/>
      <c r="C263" s="169"/>
      <c r="D263" s="167"/>
      <c r="E263" s="13">
        <f t="shared" si="84"/>
        <v>41714</v>
      </c>
      <c r="F263" s="12"/>
      <c r="G263" s="17"/>
      <c r="H263" s="16" t="str">
        <f t="shared" si="79"/>
        <v/>
      </c>
      <c r="I263" s="11" t="str">
        <f t="shared" si="80"/>
        <v/>
      </c>
      <c r="J263" s="10"/>
      <c r="K263" s="162"/>
      <c r="L263" s="67">
        <f t="shared" si="81"/>
        <v>0</v>
      </c>
      <c r="M263" s="9" t="str">
        <f t="shared" si="85"/>
        <v/>
      </c>
      <c r="N263" s="61">
        <f t="shared" ref="N263:N326" si="88">IF(M263="Ok",INT(I263)-INT(H263)+1,0)</f>
        <v>0</v>
      </c>
      <c r="O263" s="62">
        <f t="shared" si="78"/>
        <v>0</v>
      </c>
      <c r="P263" s="63">
        <f t="shared" si="78"/>
        <v>0</v>
      </c>
      <c r="Q263" s="63">
        <f t="shared" si="78"/>
        <v>0</v>
      </c>
      <c r="R263" s="182" t="str">
        <f t="shared" si="76"/>
        <v/>
      </c>
      <c r="S263" s="63">
        <f t="shared" si="82"/>
        <v>0</v>
      </c>
      <c r="T263" s="64">
        <f t="shared" si="83"/>
        <v>0</v>
      </c>
      <c r="U263" s="65">
        <f>IF(AND($M263,$O263&gt;0),IF(ISNA(VLOOKUP(C263,Oz_Stations,1,FALSE)),0,(ROUND($I263-$H263,0)+1-IF(MOD($H263,1)*24&gt;MOD(Brekky_Stop,1)*24,1,0)-IF(MOD(Brekky_Start,1)*24&gt;MOD($I263,1)*24,1,0))),0)</f>
        <v>0</v>
      </c>
      <c r="V263" s="66" t="b">
        <f>IF(AND($M263,$P263&gt;0),IF(ISNA(VLOOKUP(C263,Oz_Stations,1,FALSE)),0,(ROUND($I263-$H263,0)+1-IF(MOD($H263,1)*24&gt;MOD(Lunch_Stop,1)*24,1,0)-IF(MOD(Lunch_Start,1)*24&gt;MOD($I263,1)*24,1,0))))</f>
        <v>0</v>
      </c>
      <c r="W263" s="66">
        <f>IF(AND($M263,$Q263&gt;0),IF(ISNA(VLOOKUP(C263,Oz_Stations,1,FALSE)),0,(ROUND($I263-$H263,0)+1-IF(MOD($H263,1)*24&gt;MOD(Dinner_Stop,1)*24,1,0)-IF(MOD(Dinner_Start,1)*24&gt;MOD($I263,1)*24,1,0))),0)</f>
        <v>0</v>
      </c>
      <c r="X263" s="63">
        <f t="shared" ref="X263:X326" si="89">IF($M263="Ok",O263*U263+P263*V263+Q263*W263+S263*N263,0)</f>
        <v>0</v>
      </c>
      <c r="Y263" s="63">
        <f t="shared" ref="Y263:Y326" si="90">IF($M263="Ok",N263*T263,0)</f>
        <v>0</v>
      </c>
      <c r="Z263" s="185">
        <f t="shared" ref="Z263:Z326" si="91">IF($M263="Ok",X263+Y263,0)</f>
        <v>0</v>
      </c>
      <c r="AA263" s="191">
        <f t="shared" ref="AA263:AA326" si="92">Z263+IF(ISNUMBER(AA262),AA262,0)</f>
        <v>0</v>
      </c>
      <c r="AB263" s="227">
        <f t="shared" si="86"/>
        <v>0</v>
      </c>
    </row>
    <row r="264" spans="1:28" ht="15" customHeight="1">
      <c r="A264" s="170">
        <f t="shared" si="87"/>
        <v>41715</v>
      </c>
      <c r="B264" s="168"/>
      <c r="C264" s="169"/>
      <c r="D264" s="167"/>
      <c r="E264" s="13">
        <f t="shared" si="84"/>
        <v>41715</v>
      </c>
      <c r="F264" s="12"/>
      <c r="G264" s="17"/>
      <c r="H264" s="16" t="str">
        <f t="shared" si="79"/>
        <v/>
      </c>
      <c r="I264" s="11" t="str">
        <f t="shared" si="80"/>
        <v/>
      </c>
      <c r="J264" s="10"/>
      <c r="K264" s="162"/>
      <c r="L264" s="67">
        <f t="shared" si="81"/>
        <v>0</v>
      </c>
      <c r="M264" s="9" t="str">
        <f t="shared" si="85"/>
        <v/>
      </c>
      <c r="N264" s="61">
        <f t="shared" si="88"/>
        <v>0</v>
      </c>
      <c r="O264" s="62">
        <f t="shared" si="78"/>
        <v>0</v>
      </c>
      <c r="P264" s="63">
        <f t="shared" si="78"/>
        <v>0</v>
      </c>
      <c r="Q264" s="63">
        <f t="shared" si="78"/>
        <v>0</v>
      </c>
      <c r="R264" s="182" t="str">
        <f t="shared" si="76"/>
        <v/>
      </c>
      <c r="S264" s="63">
        <f t="shared" si="82"/>
        <v>0</v>
      </c>
      <c r="T264" s="64">
        <f t="shared" si="83"/>
        <v>0</v>
      </c>
      <c r="U264" s="65">
        <f>IF(AND($M264,$O264&gt;0),IF(ISNA(VLOOKUP(C264,Oz_Stations,1,FALSE)),0,(ROUND($I264-$H264,0)+1-IF(MOD($H264,1)*24&gt;MOD(Brekky_Stop,1)*24,1,0)-IF(MOD(Brekky_Start,1)*24&gt;MOD($I264,1)*24,1,0))),0)</f>
        <v>0</v>
      </c>
      <c r="V264" s="66" t="b">
        <f>IF(AND($M264,$P264&gt;0),IF(ISNA(VLOOKUP(C264,Oz_Stations,1,FALSE)),0,(ROUND($I264-$H264,0)+1-IF(MOD($H264,1)*24&gt;MOD(Lunch_Stop,1)*24,1,0)-IF(MOD(Lunch_Start,1)*24&gt;MOD($I264,1)*24,1,0))))</f>
        <v>0</v>
      </c>
      <c r="W264" s="66">
        <f>IF(AND($M264,$Q264&gt;0),IF(ISNA(VLOOKUP(C264,Oz_Stations,1,FALSE)),0,(ROUND($I264-$H264,0)+1-IF(MOD($H264,1)*24&gt;MOD(Dinner_Stop,1)*24,1,0)-IF(MOD(Dinner_Start,1)*24&gt;MOD($I264,1)*24,1,0))),0)</f>
        <v>0</v>
      </c>
      <c r="X264" s="63">
        <f t="shared" si="89"/>
        <v>0</v>
      </c>
      <c r="Y264" s="63">
        <f t="shared" si="90"/>
        <v>0</v>
      </c>
      <c r="Z264" s="185">
        <f t="shared" si="91"/>
        <v>0</v>
      </c>
      <c r="AA264" s="191">
        <f t="shared" si="92"/>
        <v>0</v>
      </c>
      <c r="AB264" s="227">
        <f t="shared" si="86"/>
        <v>0</v>
      </c>
    </row>
    <row r="265" spans="1:28" ht="15" customHeight="1">
      <c r="A265" s="170">
        <f t="shared" si="87"/>
        <v>41716</v>
      </c>
      <c r="B265" s="168"/>
      <c r="C265" s="169"/>
      <c r="D265" s="167"/>
      <c r="E265" s="13">
        <f t="shared" si="84"/>
        <v>41716</v>
      </c>
      <c r="F265" s="12"/>
      <c r="G265" s="17"/>
      <c r="H265" s="16" t="str">
        <f t="shared" si="79"/>
        <v/>
      </c>
      <c r="I265" s="11" t="str">
        <f t="shared" si="80"/>
        <v/>
      </c>
      <c r="J265" s="10"/>
      <c r="K265" s="162"/>
      <c r="L265" s="67">
        <f t="shared" si="81"/>
        <v>0</v>
      </c>
      <c r="M265" s="9" t="str">
        <f t="shared" si="85"/>
        <v/>
      </c>
      <c r="N265" s="61">
        <f t="shared" si="88"/>
        <v>0</v>
      </c>
      <c r="O265" s="62">
        <f t="shared" ref="O265:Q284" si="93">IF(ISNA(VLOOKUP($C265,OZ_TD_Stations,1,FALSE)),0,VLOOKUP($C265,OZ_StnAllow,O$4,FALSE))</f>
        <v>0</v>
      </c>
      <c r="P265" s="63">
        <f t="shared" si="93"/>
        <v>0</v>
      </c>
      <c r="Q265" s="63">
        <f t="shared" si="93"/>
        <v>0</v>
      </c>
      <c r="R265" s="182" t="str">
        <f t="shared" si="76"/>
        <v/>
      </c>
      <c r="S265" s="63">
        <f t="shared" si="82"/>
        <v>0</v>
      </c>
      <c r="T265" s="64">
        <f t="shared" si="83"/>
        <v>0</v>
      </c>
      <c r="U265" s="65">
        <f>IF(AND($M265,$O265&gt;0),IF(ISNA(VLOOKUP(C265,Oz_Stations,1,FALSE)),0,(ROUND($I265-$H265,0)+1-IF(MOD($H265,1)*24&gt;MOD(Brekky_Stop,1)*24,1,0)-IF(MOD(Brekky_Start,1)*24&gt;MOD($I265,1)*24,1,0))),0)</f>
        <v>0</v>
      </c>
      <c r="V265" s="66" t="b">
        <f>IF(AND($M265,$P265&gt;0),IF(ISNA(VLOOKUP(C265,Oz_Stations,1,FALSE)),0,(ROUND($I265-$H265,0)+1-IF(MOD($H265,1)*24&gt;MOD(Lunch_Stop,1)*24,1,0)-IF(MOD(Lunch_Start,1)*24&gt;MOD($I265,1)*24,1,0))))</f>
        <v>0</v>
      </c>
      <c r="W265" s="66">
        <f>IF(AND($M265,$Q265&gt;0),IF(ISNA(VLOOKUP(C265,Oz_Stations,1,FALSE)),0,(ROUND($I265-$H265,0)+1-IF(MOD($H265,1)*24&gt;MOD(Dinner_Stop,1)*24,1,0)-IF(MOD(Dinner_Start,1)*24&gt;MOD($I265,1)*24,1,0))),0)</f>
        <v>0</v>
      </c>
      <c r="X265" s="63">
        <f t="shared" si="89"/>
        <v>0</v>
      </c>
      <c r="Y265" s="63">
        <f t="shared" si="90"/>
        <v>0</v>
      </c>
      <c r="Z265" s="185">
        <f t="shared" si="91"/>
        <v>0</v>
      </c>
      <c r="AA265" s="191">
        <f t="shared" si="92"/>
        <v>0</v>
      </c>
      <c r="AB265" s="227">
        <f t="shared" si="86"/>
        <v>0</v>
      </c>
    </row>
    <row r="266" spans="1:28" ht="15" customHeight="1">
      <c r="A266" s="170">
        <f t="shared" si="87"/>
        <v>41717</v>
      </c>
      <c r="B266" s="168"/>
      <c r="C266" s="169"/>
      <c r="D266" s="167"/>
      <c r="E266" s="13">
        <f t="shared" si="84"/>
        <v>41717</v>
      </c>
      <c r="F266" s="12"/>
      <c r="G266" s="17"/>
      <c r="H266" s="16" t="str">
        <f t="shared" si="79"/>
        <v/>
      </c>
      <c r="I266" s="11" t="str">
        <f t="shared" si="80"/>
        <v/>
      </c>
      <c r="J266" s="10"/>
      <c r="K266" s="162"/>
      <c r="L266" s="67">
        <f t="shared" si="81"/>
        <v>0</v>
      </c>
      <c r="M266" s="9" t="str">
        <f t="shared" si="85"/>
        <v/>
      </c>
      <c r="N266" s="61">
        <f t="shared" si="88"/>
        <v>0</v>
      </c>
      <c r="O266" s="62">
        <f t="shared" si="93"/>
        <v>0</v>
      </c>
      <c r="P266" s="63">
        <f t="shared" si="93"/>
        <v>0</v>
      </c>
      <c r="Q266" s="63">
        <f t="shared" si="93"/>
        <v>0</v>
      </c>
      <c r="R266" s="182" t="str">
        <f t="shared" si="76"/>
        <v/>
      </c>
      <c r="S266" s="63">
        <f t="shared" si="82"/>
        <v>0</v>
      </c>
      <c r="T266" s="64">
        <f t="shared" si="83"/>
        <v>0</v>
      </c>
      <c r="U266" s="65">
        <f>IF(AND($M266,$O266&gt;0),IF(ISNA(VLOOKUP(C266,Oz_Stations,1,FALSE)),0,(ROUND($I266-$H266,0)+1-IF(MOD($H266,1)*24&gt;MOD(Brekky_Stop,1)*24,1,0)-IF(MOD(Brekky_Start,1)*24&gt;MOD($I266,1)*24,1,0))),0)</f>
        <v>0</v>
      </c>
      <c r="V266" s="66" t="b">
        <f>IF(AND($M266,$P266&gt;0),IF(ISNA(VLOOKUP(C266,Oz_Stations,1,FALSE)),0,(ROUND($I266-$H266,0)+1-IF(MOD($H266,1)*24&gt;MOD(Lunch_Stop,1)*24,1,0)-IF(MOD(Lunch_Start,1)*24&gt;MOD($I266,1)*24,1,0))))</f>
        <v>0</v>
      </c>
      <c r="W266" s="66">
        <f>IF(AND($M266,$Q266&gt;0),IF(ISNA(VLOOKUP(C266,Oz_Stations,1,FALSE)),0,(ROUND($I266-$H266,0)+1-IF(MOD($H266,1)*24&gt;MOD(Dinner_Stop,1)*24,1,0)-IF(MOD(Dinner_Start,1)*24&gt;MOD($I266,1)*24,1,0))),0)</f>
        <v>0</v>
      </c>
      <c r="X266" s="63">
        <f t="shared" si="89"/>
        <v>0</v>
      </c>
      <c r="Y266" s="63">
        <f t="shared" si="90"/>
        <v>0</v>
      </c>
      <c r="Z266" s="185">
        <f t="shared" si="91"/>
        <v>0</v>
      </c>
      <c r="AA266" s="191">
        <f t="shared" si="92"/>
        <v>0</v>
      </c>
      <c r="AB266" s="227">
        <f t="shared" si="86"/>
        <v>0</v>
      </c>
    </row>
    <row r="267" spans="1:28" ht="15" customHeight="1">
      <c r="A267" s="170">
        <f t="shared" si="87"/>
        <v>41718</v>
      </c>
      <c r="B267" s="168"/>
      <c r="C267" s="169"/>
      <c r="D267" s="167"/>
      <c r="E267" s="13">
        <f t="shared" si="84"/>
        <v>41718</v>
      </c>
      <c r="F267" s="12"/>
      <c r="G267" s="17"/>
      <c r="H267" s="16" t="str">
        <f t="shared" si="79"/>
        <v/>
      </c>
      <c r="I267" s="11" t="str">
        <f t="shared" si="80"/>
        <v/>
      </c>
      <c r="J267" s="10"/>
      <c r="K267" s="162"/>
      <c r="L267" s="67">
        <f t="shared" si="81"/>
        <v>0</v>
      </c>
      <c r="M267" s="9" t="str">
        <f t="shared" si="85"/>
        <v/>
      </c>
      <c r="N267" s="61">
        <f t="shared" si="88"/>
        <v>0</v>
      </c>
      <c r="O267" s="62">
        <f t="shared" si="93"/>
        <v>0</v>
      </c>
      <c r="P267" s="63">
        <f t="shared" si="93"/>
        <v>0</v>
      </c>
      <c r="Q267" s="63">
        <f t="shared" si="93"/>
        <v>0</v>
      </c>
      <c r="R267" s="182" t="str">
        <f t="shared" si="76"/>
        <v/>
      </c>
      <c r="S267" s="63">
        <f t="shared" si="82"/>
        <v>0</v>
      </c>
      <c r="T267" s="64">
        <f t="shared" si="83"/>
        <v>0</v>
      </c>
      <c r="U267" s="65">
        <f>IF(AND($M267,$O267&gt;0),IF(ISNA(VLOOKUP(C267,Oz_Stations,1,FALSE)),0,(ROUND($I267-$H267,0)+1-IF(MOD($H267,1)*24&gt;MOD(Brekky_Stop,1)*24,1,0)-IF(MOD(Brekky_Start,1)*24&gt;MOD($I267,1)*24,1,0))),0)</f>
        <v>0</v>
      </c>
      <c r="V267" s="66" t="b">
        <f>IF(AND($M267,$P267&gt;0),IF(ISNA(VLOOKUP(C267,Oz_Stations,1,FALSE)),0,(ROUND($I267-$H267,0)+1-IF(MOD($H267,1)*24&gt;MOD(Lunch_Stop,1)*24,1,0)-IF(MOD(Lunch_Start,1)*24&gt;MOD($I267,1)*24,1,0))))</f>
        <v>0</v>
      </c>
      <c r="W267" s="66">
        <f>IF(AND($M267,$Q267&gt;0),IF(ISNA(VLOOKUP(C267,Oz_Stations,1,FALSE)),0,(ROUND($I267-$H267,0)+1-IF(MOD($H267,1)*24&gt;MOD(Dinner_Stop,1)*24,1,0)-IF(MOD(Dinner_Start,1)*24&gt;MOD($I267,1)*24,1,0))),0)</f>
        <v>0</v>
      </c>
      <c r="X267" s="63">
        <f t="shared" si="89"/>
        <v>0</v>
      </c>
      <c r="Y267" s="63">
        <f t="shared" si="90"/>
        <v>0</v>
      </c>
      <c r="Z267" s="185">
        <f t="shared" si="91"/>
        <v>0</v>
      </c>
      <c r="AA267" s="191">
        <f t="shared" si="92"/>
        <v>0</v>
      </c>
      <c r="AB267" s="227">
        <f t="shared" si="86"/>
        <v>0</v>
      </c>
    </row>
    <row r="268" spans="1:28" ht="15" customHeight="1">
      <c r="A268" s="170">
        <f t="shared" si="87"/>
        <v>41719</v>
      </c>
      <c r="B268" s="168"/>
      <c r="C268" s="169"/>
      <c r="D268" s="167"/>
      <c r="E268" s="13">
        <f t="shared" si="84"/>
        <v>41719</v>
      </c>
      <c r="F268" s="12"/>
      <c r="G268" s="17"/>
      <c r="H268" s="16" t="str">
        <f t="shared" si="79"/>
        <v/>
      </c>
      <c r="I268" s="11" t="str">
        <f t="shared" si="80"/>
        <v/>
      </c>
      <c r="J268" s="10"/>
      <c r="K268" s="162"/>
      <c r="L268" s="67">
        <f t="shared" si="81"/>
        <v>0</v>
      </c>
      <c r="M268" s="9" t="str">
        <f t="shared" si="85"/>
        <v/>
      </c>
      <c r="N268" s="61">
        <f t="shared" si="88"/>
        <v>0</v>
      </c>
      <c r="O268" s="62">
        <f t="shared" si="93"/>
        <v>0</v>
      </c>
      <c r="P268" s="63">
        <f t="shared" si="93"/>
        <v>0</v>
      </c>
      <c r="Q268" s="63">
        <f t="shared" si="93"/>
        <v>0</v>
      </c>
      <c r="R268" s="182" t="str">
        <f t="shared" si="76"/>
        <v/>
      </c>
      <c r="S268" s="63">
        <f t="shared" si="82"/>
        <v>0</v>
      </c>
      <c r="T268" s="64">
        <f t="shared" si="83"/>
        <v>0</v>
      </c>
      <c r="U268" s="65">
        <f>IF(AND($M268,$O268&gt;0),IF(ISNA(VLOOKUP(C268,Oz_Stations,1,FALSE)),0,(ROUND($I268-$H268,0)+1-IF(MOD($H268,1)*24&gt;MOD(Brekky_Stop,1)*24,1,0)-IF(MOD(Brekky_Start,1)*24&gt;MOD($I268,1)*24,1,0))),0)</f>
        <v>0</v>
      </c>
      <c r="V268" s="66" t="b">
        <f>IF(AND($M268,$P268&gt;0),IF(ISNA(VLOOKUP(C268,Oz_Stations,1,FALSE)),0,(ROUND($I268-$H268,0)+1-IF(MOD($H268,1)*24&gt;MOD(Lunch_Stop,1)*24,1,0)-IF(MOD(Lunch_Start,1)*24&gt;MOD($I268,1)*24,1,0))))</f>
        <v>0</v>
      </c>
      <c r="W268" s="66">
        <f>IF(AND($M268,$Q268&gt;0),IF(ISNA(VLOOKUP(C268,Oz_Stations,1,FALSE)),0,(ROUND($I268-$H268,0)+1-IF(MOD($H268,1)*24&gt;MOD(Dinner_Stop,1)*24,1,0)-IF(MOD(Dinner_Start,1)*24&gt;MOD($I268,1)*24,1,0))),0)</f>
        <v>0</v>
      </c>
      <c r="X268" s="63">
        <f t="shared" si="89"/>
        <v>0</v>
      </c>
      <c r="Y268" s="63">
        <f t="shared" si="90"/>
        <v>0</v>
      </c>
      <c r="Z268" s="185">
        <f t="shared" si="91"/>
        <v>0</v>
      </c>
      <c r="AA268" s="191">
        <f t="shared" si="92"/>
        <v>0</v>
      </c>
      <c r="AB268" s="227">
        <f t="shared" si="86"/>
        <v>0</v>
      </c>
    </row>
    <row r="269" spans="1:28" ht="15" customHeight="1">
      <c r="A269" s="170">
        <f t="shared" si="87"/>
        <v>41720</v>
      </c>
      <c r="B269" s="168"/>
      <c r="C269" s="169"/>
      <c r="D269" s="167"/>
      <c r="E269" s="13">
        <f t="shared" si="84"/>
        <v>41720</v>
      </c>
      <c r="F269" s="12"/>
      <c r="G269" s="17"/>
      <c r="H269" s="16" t="str">
        <f t="shared" si="79"/>
        <v/>
      </c>
      <c r="I269" s="11" t="str">
        <f t="shared" si="80"/>
        <v/>
      </c>
      <c r="J269" s="10"/>
      <c r="K269" s="162"/>
      <c r="L269" s="67">
        <f t="shared" si="81"/>
        <v>0</v>
      </c>
      <c r="M269" s="9" t="str">
        <f t="shared" si="85"/>
        <v/>
      </c>
      <c r="N269" s="61">
        <f t="shared" si="88"/>
        <v>0</v>
      </c>
      <c r="O269" s="62">
        <f t="shared" si="93"/>
        <v>0</v>
      </c>
      <c r="P269" s="63">
        <f t="shared" si="93"/>
        <v>0</v>
      </c>
      <c r="Q269" s="63">
        <f t="shared" si="93"/>
        <v>0</v>
      </c>
      <c r="R269" s="182" t="str">
        <f t="shared" si="76"/>
        <v/>
      </c>
      <c r="S269" s="63">
        <f t="shared" si="82"/>
        <v>0</v>
      </c>
      <c r="T269" s="64">
        <f t="shared" si="83"/>
        <v>0</v>
      </c>
      <c r="U269" s="65">
        <f>IF(AND($M269,$O269&gt;0),IF(ISNA(VLOOKUP(C269,Oz_Stations,1,FALSE)),0,(ROUND($I269-$H269,0)+1-IF(MOD($H269,1)*24&gt;MOD(Brekky_Stop,1)*24,1,0)-IF(MOD(Brekky_Start,1)*24&gt;MOD($I269,1)*24,1,0))),0)</f>
        <v>0</v>
      </c>
      <c r="V269" s="66" t="b">
        <f>IF(AND($M269,$P269&gt;0),IF(ISNA(VLOOKUP(C269,Oz_Stations,1,FALSE)),0,(ROUND($I269-$H269,0)+1-IF(MOD($H269,1)*24&gt;MOD(Lunch_Stop,1)*24,1,0)-IF(MOD(Lunch_Start,1)*24&gt;MOD($I269,1)*24,1,0))))</f>
        <v>0</v>
      </c>
      <c r="W269" s="66">
        <f>IF(AND($M269,$Q269&gt;0),IF(ISNA(VLOOKUP(C269,Oz_Stations,1,FALSE)),0,(ROUND($I269-$H269,0)+1-IF(MOD($H269,1)*24&gt;MOD(Dinner_Stop,1)*24,1,0)-IF(MOD(Dinner_Start,1)*24&gt;MOD($I269,1)*24,1,0))),0)</f>
        <v>0</v>
      </c>
      <c r="X269" s="63">
        <f t="shared" si="89"/>
        <v>0</v>
      </c>
      <c r="Y269" s="63">
        <f t="shared" si="90"/>
        <v>0</v>
      </c>
      <c r="Z269" s="185">
        <f t="shared" si="91"/>
        <v>0</v>
      </c>
      <c r="AA269" s="191">
        <f t="shared" si="92"/>
        <v>0</v>
      </c>
      <c r="AB269" s="227">
        <f t="shared" si="86"/>
        <v>0</v>
      </c>
    </row>
    <row r="270" spans="1:28" ht="15" customHeight="1">
      <c r="A270" s="170">
        <f t="shared" si="87"/>
        <v>41721</v>
      </c>
      <c r="B270" s="168"/>
      <c r="C270" s="169"/>
      <c r="D270" s="167"/>
      <c r="E270" s="13">
        <f t="shared" si="84"/>
        <v>41721</v>
      </c>
      <c r="F270" s="12"/>
      <c r="G270" s="17"/>
      <c r="H270" s="16" t="str">
        <f t="shared" si="79"/>
        <v/>
      </c>
      <c r="I270" s="11" t="str">
        <f t="shared" si="80"/>
        <v/>
      </c>
      <c r="J270" s="10"/>
      <c r="K270" s="162"/>
      <c r="L270" s="67">
        <f t="shared" si="81"/>
        <v>0</v>
      </c>
      <c r="M270" s="9" t="str">
        <f t="shared" si="85"/>
        <v/>
      </c>
      <c r="N270" s="61">
        <f t="shared" si="88"/>
        <v>0</v>
      </c>
      <c r="O270" s="62">
        <f t="shared" si="93"/>
        <v>0</v>
      </c>
      <c r="P270" s="63">
        <f t="shared" si="93"/>
        <v>0</v>
      </c>
      <c r="Q270" s="63">
        <f t="shared" si="93"/>
        <v>0</v>
      </c>
      <c r="R270" s="182" t="str">
        <f t="shared" si="76"/>
        <v/>
      </c>
      <c r="S270" s="63">
        <f t="shared" si="82"/>
        <v>0</v>
      </c>
      <c r="T270" s="64">
        <f t="shared" si="83"/>
        <v>0</v>
      </c>
      <c r="U270" s="65">
        <f>IF(AND($M270,$O270&gt;0),IF(ISNA(VLOOKUP(C270,Oz_Stations,1,FALSE)),0,(ROUND($I270-$H270,0)+1-IF(MOD($H270,1)*24&gt;MOD(Brekky_Stop,1)*24,1,0)-IF(MOD(Brekky_Start,1)*24&gt;MOD($I270,1)*24,1,0))),0)</f>
        <v>0</v>
      </c>
      <c r="V270" s="66" t="b">
        <f>IF(AND($M270,$P270&gt;0),IF(ISNA(VLOOKUP(C270,Oz_Stations,1,FALSE)),0,(ROUND($I270-$H270,0)+1-IF(MOD($H270,1)*24&gt;MOD(Lunch_Stop,1)*24,1,0)-IF(MOD(Lunch_Start,1)*24&gt;MOD($I270,1)*24,1,0))))</f>
        <v>0</v>
      </c>
      <c r="W270" s="66">
        <f>IF(AND($M270,$Q270&gt;0),IF(ISNA(VLOOKUP(C270,Oz_Stations,1,FALSE)),0,(ROUND($I270-$H270,0)+1-IF(MOD($H270,1)*24&gt;MOD(Dinner_Stop,1)*24,1,0)-IF(MOD(Dinner_Start,1)*24&gt;MOD($I270,1)*24,1,0))),0)</f>
        <v>0</v>
      </c>
      <c r="X270" s="63">
        <f t="shared" si="89"/>
        <v>0</v>
      </c>
      <c r="Y270" s="63">
        <f t="shared" si="90"/>
        <v>0</v>
      </c>
      <c r="Z270" s="185">
        <f t="shared" si="91"/>
        <v>0</v>
      </c>
      <c r="AA270" s="191">
        <f t="shared" si="92"/>
        <v>0</v>
      </c>
      <c r="AB270" s="227">
        <f t="shared" si="86"/>
        <v>0</v>
      </c>
    </row>
    <row r="271" spans="1:28" ht="15" customHeight="1">
      <c r="A271" s="170">
        <f t="shared" si="87"/>
        <v>41722</v>
      </c>
      <c r="B271" s="168"/>
      <c r="C271" s="169"/>
      <c r="D271" s="167"/>
      <c r="E271" s="13">
        <f t="shared" si="84"/>
        <v>41722</v>
      </c>
      <c r="F271" s="12"/>
      <c r="G271" s="17"/>
      <c r="H271" s="16" t="str">
        <f t="shared" si="79"/>
        <v/>
      </c>
      <c r="I271" s="11" t="str">
        <f t="shared" si="80"/>
        <v/>
      </c>
      <c r="J271" s="10"/>
      <c r="K271" s="162"/>
      <c r="L271" s="67">
        <f t="shared" si="81"/>
        <v>0</v>
      </c>
      <c r="M271" s="9" t="str">
        <f t="shared" si="85"/>
        <v/>
      </c>
      <c r="N271" s="61">
        <f t="shared" si="88"/>
        <v>0</v>
      </c>
      <c r="O271" s="62">
        <f t="shared" si="93"/>
        <v>0</v>
      </c>
      <c r="P271" s="63">
        <f t="shared" si="93"/>
        <v>0</v>
      </c>
      <c r="Q271" s="63">
        <f t="shared" si="93"/>
        <v>0</v>
      </c>
      <c r="R271" s="182" t="str">
        <f t="shared" si="76"/>
        <v/>
      </c>
      <c r="S271" s="63">
        <f t="shared" si="82"/>
        <v>0</v>
      </c>
      <c r="T271" s="64">
        <f t="shared" si="83"/>
        <v>0</v>
      </c>
      <c r="U271" s="65">
        <f>IF(AND($M271,$O271&gt;0),IF(ISNA(VLOOKUP(C271,Oz_Stations,1,FALSE)),0,(ROUND($I271-$H271,0)+1-IF(MOD($H271,1)*24&gt;MOD(Brekky_Stop,1)*24,1,0)-IF(MOD(Brekky_Start,1)*24&gt;MOD($I271,1)*24,1,0))),0)</f>
        <v>0</v>
      </c>
      <c r="V271" s="66" t="b">
        <f>IF(AND($M271,$P271&gt;0),IF(ISNA(VLOOKUP(C271,Oz_Stations,1,FALSE)),0,(ROUND($I271-$H271,0)+1-IF(MOD($H271,1)*24&gt;MOD(Lunch_Stop,1)*24,1,0)-IF(MOD(Lunch_Start,1)*24&gt;MOD($I271,1)*24,1,0))))</f>
        <v>0</v>
      </c>
      <c r="W271" s="66">
        <f>IF(AND($M271,$Q271&gt;0),IF(ISNA(VLOOKUP(C271,Oz_Stations,1,FALSE)),0,(ROUND($I271-$H271,0)+1-IF(MOD($H271,1)*24&gt;MOD(Dinner_Stop,1)*24,1,0)-IF(MOD(Dinner_Start,1)*24&gt;MOD($I271,1)*24,1,0))),0)</f>
        <v>0</v>
      </c>
      <c r="X271" s="63">
        <f t="shared" si="89"/>
        <v>0</v>
      </c>
      <c r="Y271" s="63">
        <f t="shared" si="90"/>
        <v>0</v>
      </c>
      <c r="Z271" s="185">
        <f t="shared" si="91"/>
        <v>0</v>
      </c>
      <c r="AA271" s="191">
        <f t="shared" si="92"/>
        <v>0</v>
      </c>
      <c r="AB271" s="227">
        <f t="shared" si="86"/>
        <v>0</v>
      </c>
    </row>
    <row r="272" spans="1:28" ht="15" customHeight="1">
      <c r="A272" s="170">
        <f t="shared" si="87"/>
        <v>41723</v>
      </c>
      <c r="B272" s="168"/>
      <c r="C272" s="169"/>
      <c r="D272" s="167"/>
      <c r="E272" s="13">
        <f t="shared" si="84"/>
        <v>41723</v>
      </c>
      <c r="F272" s="12"/>
      <c r="G272" s="17"/>
      <c r="H272" s="16" t="str">
        <f t="shared" si="79"/>
        <v/>
      </c>
      <c r="I272" s="11" t="str">
        <f t="shared" si="80"/>
        <v/>
      </c>
      <c r="J272" s="10"/>
      <c r="K272" s="162"/>
      <c r="L272" s="67">
        <f t="shared" si="81"/>
        <v>0</v>
      </c>
      <c r="M272" s="9" t="str">
        <f t="shared" si="85"/>
        <v/>
      </c>
      <c r="N272" s="61">
        <f t="shared" si="88"/>
        <v>0</v>
      </c>
      <c r="O272" s="62">
        <f t="shared" si="93"/>
        <v>0</v>
      </c>
      <c r="P272" s="63">
        <f t="shared" si="93"/>
        <v>0</v>
      </c>
      <c r="Q272" s="63">
        <f t="shared" si="93"/>
        <v>0</v>
      </c>
      <c r="R272" s="182" t="str">
        <f t="shared" si="76"/>
        <v/>
      </c>
      <c r="S272" s="63">
        <f t="shared" si="82"/>
        <v>0</v>
      </c>
      <c r="T272" s="64">
        <f t="shared" si="83"/>
        <v>0</v>
      </c>
      <c r="U272" s="65">
        <f>IF(AND($M272,$O272&gt;0),IF(ISNA(VLOOKUP(C272,Oz_Stations,1,FALSE)),0,(ROUND($I272-$H272,0)+1-IF(MOD($H272,1)*24&gt;MOD(Brekky_Stop,1)*24,1,0)-IF(MOD(Brekky_Start,1)*24&gt;MOD($I272,1)*24,1,0))),0)</f>
        <v>0</v>
      </c>
      <c r="V272" s="66" t="b">
        <f>IF(AND($M272,$P272&gt;0),IF(ISNA(VLOOKUP(C272,Oz_Stations,1,FALSE)),0,(ROUND($I272-$H272,0)+1-IF(MOD($H272,1)*24&gt;MOD(Lunch_Stop,1)*24,1,0)-IF(MOD(Lunch_Start,1)*24&gt;MOD($I272,1)*24,1,0))))</f>
        <v>0</v>
      </c>
      <c r="W272" s="66">
        <f>IF(AND($M272,$Q272&gt;0),IF(ISNA(VLOOKUP(C272,Oz_Stations,1,FALSE)),0,(ROUND($I272-$H272,0)+1-IF(MOD($H272,1)*24&gt;MOD(Dinner_Stop,1)*24,1,0)-IF(MOD(Dinner_Start,1)*24&gt;MOD($I272,1)*24,1,0))),0)</f>
        <v>0</v>
      </c>
      <c r="X272" s="63">
        <f t="shared" si="89"/>
        <v>0</v>
      </c>
      <c r="Y272" s="63">
        <f t="shared" si="90"/>
        <v>0</v>
      </c>
      <c r="Z272" s="185">
        <f t="shared" si="91"/>
        <v>0</v>
      </c>
      <c r="AA272" s="191">
        <f t="shared" si="92"/>
        <v>0</v>
      </c>
      <c r="AB272" s="227">
        <f t="shared" si="86"/>
        <v>0</v>
      </c>
    </row>
    <row r="273" spans="1:28" ht="15" customHeight="1">
      <c r="A273" s="170">
        <f t="shared" si="87"/>
        <v>41724</v>
      </c>
      <c r="B273" s="168"/>
      <c r="C273" s="169"/>
      <c r="D273" s="167"/>
      <c r="E273" s="13">
        <f t="shared" si="84"/>
        <v>41724</v>
      </c>
      <c r="F273" s="12"/>
      <c r="G273" s="17"/>
      <c r="H273" s="16" t="str">
        <f t="shared" si="79"/>
        <v/>
      </c>
      <c r="I273" s="11" t="str">
        <f t="shared" si="80"/>
        <v/>
      </c>
      <c r="J273" s="10"/>
      <c r="K273" s="162"/>
      <c r="L273" s="67">
        <f t="shared" si="81"/>
        <v>0</v>
      </c>
      <c r="M273" s="9" t="str">
        <f t="shared" si="85"/>
        <v/>
      </c>
      <c r="N273" s="61">
        <f t="shared" si="88"/>
        <v>0</v>
      </c>
      <c r="O273" s="62">
        <f t="shared" si="93"/>
        <v>0</v>
      </c>
      <c r="P273" s="63">
        <f t="shared" si="93"/>
        <v>0</v>
      </c>
      <c r="Q273" s="63">
        <f t="shared" si="93"/>
        <v>0</v>
      </c>
      <c r="R273" s="182" t="str">
        <f t="shared" si="76"/>
        <v/>
      </c>
      <c r="S273" s="63">
        <f t="shared" si="82"/>
        <v>0</v>
      </c>
      <c r="T273" s="64">
        <f t="shared" si="83"/>
        <v>0</v>
      </c>
      <c r="U273" s="65">
        <f>IF(AND($M273,$O273&gt;0),IF(ISNA(VLOOKUP(C273,Oz_Stations,1,FALSE)),0,(ROUND($I273-$H273,0)+1-IF(MOD($H273,1)*24&gt;MOD(Brekky_Stop,1)*24,1,0)-IF(MOD(Brekky_Start,1)*24&gt;MOD($I273,1)*24,1,0))),0)</f>
        <v>0</v>
      </c>
      <c r="V273" s="66" t="b">
        <f>IF(AND($M273,$P273&gt;0),IF(ISNA(VLOOKUP(C273,Oz_Stations,1,FALSE)),0,(ROUND($I273-$H273,0)+1-IF(MOD($H273,1)*24&gt;MOD(Lunch_Stop,1)*24,1,0)-IF(MOD(Lunch_Start,1)*24&gt;MOD($I273,1)*24,1,0))))</f>
        <v>0</v>
      </c>
      <c r="W273" s="66">
        <f>IF(AND($M273,$Q273&gt;0),IF(ISNA(VLOOKUP(C273,Oz_Stations,1,FALSE)),0,(ROUND($I273-$H273,0)+1-IF(MOD($H273,1)*24&gt;MOD(Dinner_Stop,1)*24,1,0)-IF(MOD(Dinner_Start,1)*24&gt;MOD($I273,1)*24,1,0))),0)</f>
        <v>0</v>
      </c>
      <c r="X273" s="63">
        <f t="shared" si="89"/>
        <v>0</v>
      </c>
      <c r="Y273" s="63">
        <f t="shared" si="90"/>
        <v>0</v>
      </c>
      <c r="Z273" s="185">
        <f t="shared" si="91"/>
        <v>0</v>
      </c>
      <c r="AA273" s="191">
        <f t="shared" si="92"/>
        <v>0</v>
      </c>
      <c r="AB273" s="227">
        <f t="shared" si="86"/>
        <v>0</v>
      </c>
    </row>
    <row r="274" spans="1:28" ht="15" customHeight="1">
      <c r="A274" s="170">
        <f t="shared" si="87"/>
        <v>41725</v>
      </c>
      <c r="B274" s="168"/>
      <c r="C274" s="169"/>
      <c r="D274" s="167"/>
      <c r="E274" s="13">
        <f t="shared" si="84"/>
        <v>41725</v>
      </c>
      <c r="F274" s="12"/>
      <c r="G274" s="17"/>
      <c r="H274" s="16" t="str">
        <f t="shared" si="79"/>
        <v/>
      </c>
      <c r="I274" s="11" t="str">
        <f t="shared" si="80"/>
        <v/>
      </c>
      <c r="J274" s="10"/>
      <c r="K274" s="162"/>
      <c r="L274" s="67">
        <f t="shared" si="81"/>
        <v>0</v>
      </c>
      <c r="M274" s="9" t="str">
        <f t="shared" si="85"/>
        <v/>
      </c>
      <c r="N274" s="61">
        <f t="shared" si="88"/>
        <v>0</v>
      </c>
      <c r="O274" s="62">
        <f t="shared" si="93"/>
        <v>0</v>
      </c>
      <c r="P274" s="63">
        <f t="shared" si="93"/>
        <v>0</v>
      </c>
      <c r="Q274" s="63">
        <f t="shared" si="93"/>
        <v>0</v>
      </c>
      <c r="R274" s="182" t="str">
        <f t="shared" si="76"/>
        <v/>
      </c>
      <c r="S274" s="63">
        <f t="shared" si="82"/>
        <v>0</v>
      </c>
      <c r="T274" s="64">
        <f t="shared" si="83"/>
        <v>0</v>
      </c>
      <c r="U274" s="65">
        <f>IF(AND($M274,$O274&gt;0),IF(ISNA(VLOOKUP(C274,Oz_Stations,1,FALSE)),0,(ROUND($I274-$H274,0)+1-IF(MOD($H274,1)*24&gt;MOD(Brekky_Stop,1)*24,1,0)-IF(MOD(Brekky_Start,1)*24&gt;MOD($I274,1)*24,1,0))),0)</f>
        <v>0</v>
      </c>
      <c r="V274" s="66" t="b">
        <f>IF(AND($M274,$P274&gt;0),IF(ISNA(VLOOKUP(C274,Oz_Stations,1,FALSE)),0,(ROUND($I274-$H274,0)+1-IF(MOD($H274,1)*24&gt;MOD(Lunch_Stop,1)*24,1,0)-IF(MOD(Lunch_Start,1)*24&gt;MOD($I274,1)*24,1,0))))</f>
        <v>0</v>
      </c>
      <c r="W274" s="66">
        <f>IF(AND($M274,$Q274&gt;0),IF(ISNA(VLOOKUP(C274,Oz_Stations,1,FALSE)),0,(ROUND($I274-$H274,0)+1-IF(MOD($H274,1)*24&gt;MOD(Dinner_Stop,1)*24,1,0)-IF(MOD(Dinner_Start,1)*24&gt;MOD($I274,1)*24,1,0))),0)</f>
        <v>0</v>
      </c>
      <c r="X274" s="63">
        <f t="shared" si="89"/>
        <v>0</v>
      </c>
      <c r="Y274" s="63">
        <f t="shared" si="90"/>
        <v>0</v>
      </c>
      <c r="Z274" s="185">
        <f t="shared" si="91"/>
        <v>0</v>
      </c>
      <c r="AA274" s="191">
        <f t="shared" si="92"/>
        <v>0</v>
      </c>
      <c r="AB274" s="227">
        <f t="shared" si="86"/>
        <v>0</v>
      </c>
    </row>
    <row r="275" spans="1:28" ht="15" customHeight="1">
      <c r="A275" s="170">
        <f t="shared" si="87"/>
        <v>41726</v>
      </c>
      <c r="B275" s="168"/>
      <c r="C275" s="169"/>
      <c r="D275" s="167"/>
      <c r="E275" s="13">
        <f t="shared" si="84"/>
        <v>41726</v>
      </c>
      <c r="F275" s="12"/>
      <c r="G275" s="17"/>
      <c r="H275" s="16" t="str">
        <f t="shared" si="79"/>
        <v/>
      </c>
      <c r="I275" s="11" t="str">
        <f t="shared" si="80"/>
        <v/>
      </c>
      <c r="J275" s="10"/>
      <c r="K275" s="162"/>
      <c r="L275" s="67">
        <f t="shared" si="81"/>
        <v>0</v>
      </c>
      <c r="M275" s="9" t="str">
        <f t="shared" si="85"/>
        <v/>
      </c>
      <c r="N275" s="61">
        <f t="shared" si="88"/>
        <v>0</v>
      </c>
      <c r="O275" s="62">
        <f t="shared" si="93"/>
        <v>0</v>
      </c>
      <c r="P275" s="63">
        <f t="shared" si="93"/>
        <v>0</v>
      </c>
      <c r="Q275" s="63">
        <f t="shared" si="93"/>
        <v>0</v>
      </c>
      <c r="R275" s="182" t="str">
        <f t="shared" si="76"/>
        <v/>
      </c>
      <c r="S275" s="63">
        <f t="shared" si="82"/>
        <v>0</v>
      </c>
      <c r="T275" s="64">
        <f t="shared" si="83"/>
        <v>0</v>
      </c>
      <c r="U275" s="65">
        <f>IF(AND($M275,$O275&gt;0),IF(ISNA(VLOOKUP(C275,Oz_Stations,1,FALSE)),0,(ROUND($I275-$H275,0)+1-IF(MOD($H275,1)*24&gt;MOD(Brekky_Stop,1)*24,1,0)-IF(MOD(Brekky_Start,1)*24&gt;MOD($I275,1)*24,1,0))),0)</f>
        <v>0</v>
      </c>
      <c r="V275" s="66" t="b">
        <f>IF(AND($M275,$P275&gt;0),IF(ISNA(VLOOKUP(C275,Oz_Stations,1,FALSE)),0,(ROUND($I275-$H275,0)+1-IF(MOD($H275,1)*24&gt;MOD(Lunch_Stop,1)*24,1,0)-IF(MOD(Lunch_Start,1)*24&gt;MOD($I275,1)*24,1,0))))</f>
        <v>0</v>
      </c>
      <c r="W275" s="66">
        <f>IF(AND($M275,$Q275&gt;0),IF(ISNA(VLOOKUP(C275,Oz_Stations,1,FALSE)),0,(ROUND($I275-$H275,0)+1-IF(MOD($H275,1)*24&gt;MOD(Dinner_Stop,1)*24,1,0)-IF(MOD(Dinner_Start,1)*24&gt;MOD($I275,1)*24,1,0))),0)</f>
        <v>0</v>
      </c>
      <c r="X275" s="63">
        <f t="shared" si="89"/>
        <v>0</v>
      </c>
      <c r="Y275" s="63">
        <f t="shared" si="90"/>
        <v>0</v>
      </c>
      <c r="Z275" s="185">
        <f t="shared" si="91"/>
        <v>0</v>
      </c>
      <c r="AA275" s="191">
        <f t="shared" si="92"/>
        <v>0</v>
      </c>
      <c r="AB275" s="227">
        <f t="shared" si="86"/>
        <v>0</v>
      </c>
    </row>
    <row r="276" spans="1:28" ht="15" customHeight="1">
      <c r="A276" s="170">
        <f t="shared" si="87"/>
        <v>41727</v>
      </c>
      <c r="B276" s="168"/>
      <c r="C276" s="169"/>
      <c r="D276" s="167"/>
      <c r="E276" s="13">
        <f t="shared" si="84"/>
        <v>41727</v>
      </c>
      <c r="F276" s="12"/>
      <c r="G276" s="17"/>
      <c r="H276" s="16" t="str">
        <f t="shared" si="79"/>
        <v/>
      </c>
      <c r="I276" s="11" t="str">
        <f t="shared" si="80"/>
        <v/>
      </c>
      <c r="J276" s="10"/>
      <c r="K276" s="162"/>
      <c r="L276" s="67">
        <f t="shared" si="81"/>
        <v>0</v>
      </c>
      <c r="M276" s="9" t="str">
        <f t="shared" si="85"/>
        <v/>
      </c>
      <c r="N276" s="61">
        <f t="shared" si="88"/>
        <v>0</v>
      </c>
      <c r="O276" s="62">
        <f t="shared" si="93"/>
        <v>0</v>
      </c>
      <c r="P276" s="63">
        <f t="shared" si="93"/>
        <v>0</v>
      </c>
      <c r="Q276" s="63">
        <f t="shared" si="93"/>
        <v>0</v>
      </c>
      <c r="R276" s="182" t="str">
        <f t="shared" si="76"/>
        <v/>
      </c>
      <c r="S276" s="63">
        <f t="shared" si="82"/>
        <v>0</v>
      </c>
      <c r="T276" s="64">
        <f t="shared" si="83"/>
        <v>0</v>
      </c>
      <c r="U276" s="65">
        <f>IF(AND($M276,$O276&gt;0),IF(ISNA(VLOOKUP(C276,Oz_Stations,1,FALSE)),0,(ROUND($I276-$H276,0)+1-IF(MOD($H276,1)*24&gt;MOD(Brekky_Stop,1)*24,1,0)-IF(MOD(Brekky_Start,1)*24&gt;MOD($I276,1)*24,1,0))),0)</f>
        <v>0</v>
      </c>
      <c r="V276" s="66" t="b">
        <f>IF(AND($M276,$P276&gt;0),IF(ISNA(VLOOKUP(C276,Oz_Stations,1,FALSE)),0,(ROUND($I276-$H276,0)+1-IF(MOD($H276,1)*24&gt;MOD(Lunch_Stop,1)*24,1,0)-IF(MOD(Lunch_Start,1)*24&gt;MOD($I276,1)*24,1,0))))</f>
        <v>0</v>
      </c>
      <c r="W276" s="66">
        <f>IF(AND($M276,$Q276&gt;0),IF(ISNA(VLOOKUP(C276,Oz_Stations,1,FALSE)),0,(ROUND($I276-$H276,0)+1-IF(MOD($H276,1)*24&gt;MOD(Dinner_Stop,1)*24,1,0)-IF(MOD(Dinner_Start,1)*24&gt;MOD($I276,1)*24,1,0))),0)</f>
        <v>0</v>
      </c>
      <c r="X276" s="63">
        <f t="shared" si="89"/>
        <v>0</v>
      </c>
      <c r="Y276" s="63">
        <f t="shared" si="90"/>
        <v>0</v>
      </c>
      <c r="Z276" s="185">
        <f t="shared" si="91"/>
        <v>0</v>
      </c>
      <c r="AA276" s="191">
        <f t="shared" si="92"/>
        <v>0</v>
      </c>
      <c r="AB276" s="227">
        <f t="shared" si="86"/>
        <v>0</v>
      </c>
    </row>
    <row r="277" spans="1:28" ht="15" customHeight="1">
      <c r="A277" s="170">
        <f t="shared" si="87"/>
        <v>41728</v>
      </c>
      <c r="B277" s="168"/>
      <c r="C277" s="169"/>
      <c r="D277" s="167"/>
      <c r="E277" s="13">
        <f t="shared" si="84"/>
        <v>41728</v>
      </c>
      <c r="F277" s="12"/>
      <c r="G277" s="17"/>
      <c r="H277" s="16" t="str">
        <f t="shared" si="79"/>
        <v/>
      </c>
      <c r="I277" s="11" t="str">
        <f t="shared" si="80"/>
        <v/>
      </c>
      <c r="J277" s="10"/>
      <c r="K277" s="162"/>
      <c r="L277" s="67">
        <f t="shared" si="81"/>
        <v>0</v>
      </c>
      <c r="M277" s="9" t="str">
        <f t="shared" si="85"/>
        <v/>
      </c>
      <c r="N277" s="61">
        <f t="shared" si="88"/>
        <v>0</v>
      </c>
      <c r="O277" s="62">
        <f t="shared" si="93"/>
        <v>0</v>
      </c>
      <c r="P277" s="63">
        <f t="shared" si="93"/>
        <v>0</v>
      </c>
      <c r="Q277" s="63">
        <f t="shared" si="93"/>
        <v>0</v>
      </c>
      <c r="R277" s="182" t="str">
        <f t="shared" si="76"/>
        <v/>
      </c>
      <c r="S277" s="63">
        <f t="shared" si="82"/>
        <v>0</v>
      </c>
      <c r="T277" s="64">
        <f t="shared" si="83"/>
        <v>0</v>
      </c>
      <c r="U277" s="65">
        <f>IF(AND($M277,$O277&gt;0),IF(ISNA(VLOOKUP(C277,Oz_Stations,1,FALSE)),0,(ROUND($I277-$H277,0)+1-IF(MOD($H277,1)*24&gt;MOD(Brekky_Stop,1)*24,1,0)-IF(MOD(Brekky_Start,1)*24&gt;MOD($I277,1)*24,1,0))),0)</f>
        <v>0</v>
      </c>
      <c r="V277" s="66" t="b">
        <f>IF(AND($M277,$P277&gt;0),IF(ISNA(VLOOKUP(C277,Oz_Stations,1,FALSE)),0,(ROUND($I277-$H277,0)+1-IF(MOD($H277,1)*24&gt;MOD(Lunch_Stop,1)*24,1,0)-IF(MOD(Lunch_Start,1)*24&gt;MOD($I277,1)*24,1,0))))</f>
        <v>0</v>
      </c>
      <c r="W277" s="66">
        <f>IF(AND($M277,$Q277&gt;0),IF(ISNA(VLOOKUP(C277,Oz_Stations,1,FALSE)),0,(ROUND($I277-$H277,0)+1-IF(MOD($H277,1)*24&gt;MOD(Dinner_Stop,1)*24,1,0)-IF(MOD(Dinner_Start,1)*24&gt;MOD($I277,1)*24,1,0))),0)</f>
        <v>0</v>
      </c>
      <c r="X277" s="63">
        <f t="shared" si="89"/>
        <v>0</v>
      </c>
      <c r="Y277" s="63">
        <f t="shared" si="90"/>
        <v>0</v>
      </c>
      <c r="Z277" s="185">
        <f t="shared" si="91"/>
        <v>0</v>
      </c>
      <c r="AA277" s="191">
        <f t="shared" si="92"/>
        <v>0</v>
      </c>
      <c r="AB277" s="227">
        <f t="shared" si="86"/>
        <v>0</v>
      </c>
    </row>
    <row r="278" spans="1:28" ht="15" customHeight="1">
      <c r="A278" s="170">
        <f t="shared" si="87"/>
        <v>41729</v>
      </c>
      <c r="B278" s="168"/>
      <c r="C278" s="169"/>
      <c r="D278" s="167"/>
      <c r="E278" s="13">
        <f t="shared" si="84"/>
        <v>41729</v>
      </c>
      <c r="F278" s="12"/>
      <c r="G278" s="17"/>
      <c r="H278" s="16" t="str">
        <f t="shared" si="79"/>
        <v/>
      </c>
      <c r="I278" s="11" t="str">
        <f t="shared" si="80"/>
        <v/>
      </c>
      <c r="J278" s="10"/>
      <c r="K278" s="162"/>
      <c r="L278" s="67">
        <f t="shared" si="81"/>
        <v>0</v>
      </c>
      <c r="M278" s="9" t="str">
        <f t="shared" si="85"/>
        <v/>
      </c>
      <c r="N278" s="61">
        <f t="shared" si="88"/>
        <v>0</v>
      </c>
      <c r="O278" s="62">
        <f t="shared" si="93"/>
        <v>0</v>
      </c>
      <c r="P278" s="63">
        <f t="shared" si="93"/>
        <v>0</v>
      </c>
      <c r="Q278" s="63">
        <f t="shared" si="93"/>
        <v>0</v>
      </c>
      <c r="R278" s="182" t="str">
        <f t="shared" si="76"/>
        <v/>
      </c>
      <c r="S278" s="63">
        <f t="shared" si="82"/>
        <v>0</v>
      </c>
      <c r="T278" s="64">
        <f t="shared" si="83"/>
        <v>0</v>
      </c>
      <c r="U278" s="65">
        <f>IF(AND($M278,$O278&gt;0),IF(ISNA(VLOOKUP(C278,Oz_Stations,1,FALSE)),0,(ROUND($I278-$H278,0)+1-IF(MOD($H278,1)*24&gt;MOD(Brekky_Stop,1)*24,1,0)-IF(MOD(Brekky_Start,1)*24&gt;MOD($I278,1)*24,1,0))),0)</f>
        <v>0</v>
      </c>
      <c r="V278" s="66" t="b">
        <f>IF(AND($M278,$P278&gt;0),IF(ISNA(VLOOKUP(C278,Oz_Stations,1,FALSE)),0,(ROUND($I278-$H278,0)+1-IF(MOD($H278,1)*24&gt;MOD(Lunch_Stop,1)*24,1,0)-IF(MOD(Lunch_Start,1)*24&gt;MOD($I278,1)*24,1,0))))</f>
        <v>0</v>
      </c>
      <c r="W278" s="66">
        <f>IF(AND($M278,$Q278&gt;0),IF(ISNA(VLOOKUP(C278,Oz_Stations,1,FALSE)),0,(ROUND($I278-$H278,0)+1-IF(MOD($H278,1)*24&gt;MOD(Dinner_Stop,1)*24,1,0)-IF(MOD(Dinner_Start,1)*24&gt;MOD($I278,1)*24,1,0))),0)</f>
        <v>0</v>
      </c>
      <c r="X278" s="63">
        <f t="shared" si="89"/>
        <v>0</v>
      </c>
      <c r="Y278" s="63">
        <f t="shared" si="90"/>
        <v>0</v>
      </c>
      <c r="Z278" s="185">
        <f t="shared" si="91"/>
        <v>0</v>
      </c>
      <c r="AA278" s="191">
        <f t="shared" si="92"/>
        <v>0</v>
      </c>
      <c r="AB278" s="227">
        <f t="shared" si="86"/>
        <v>0</v>
      </c>
    </row>
    <row r="279" spans="1:28" ht="15" customHeight="1">
      <c r="A279" s="170">
        <f t="shared" si="87"/>
        <v>41730</v>
      </c>
      <c r="B279" s="168"/>
      <c r="C279" s="169"/>
      <c r="D279" s="167"/>
      <c r="E279" s="13">
        <f t="shared" si="84"/>
        <v>41730</v>
      </c>
      <c r="F279" s="12"/>
      <c r="G279" s="17"/>
      <c r="H279" s="16" t="str">
        <f t="shared" si="79"/>
        <v/>
      </c>
      <c r="I279" s="11" t="str">
        <f t="shared" si="80"/>
        <v/>
      </c>
      <c r="J279" s="10"/>
      <c r="K279" s="162"/>
      <c r="L279" s="67">
        <f t="shared" si="81"/>
        <v>0</v>
      </c>
      <c r="M279" s="9" t="str">
        <f t="shared" si="85"/>
        <v/>
      </c>
      <c r="N279" s="61">
        <f t="shared" si="88"/>
        <v>0</v>
      </c>
      <c r="O279" s="62">
        <f t="shared" si="93"/>
        <v>0</v>
      </c>
      <c r="P279" s="63">
        <f t="shared" si="93"/>
        <v>0</v>
      </c>
      <c r="Q279" s="63">
        <f t="shared" si="93"/>
        <v>0</v>
      </c>
      <c r="R279" s="182" t="str">
        <f t="shared" si="76"/>
        <v/>
      </c>
      <c r="S279" s="63">
        <f t="shared" si="82"/>
        <v>0</v>
      </c>
      <c r="T279" s="64">
        <f t="shared" si="83"/>
        <v>0</v>
      </c>
      <c r="U279" s="65">
        <f>IF(AND($M279,$O279&gt;0),IF(ISNA(VLOOKUP(C279,Oz_Stations,1,FALSE)),0,(ROUND($I279-$H279,0)+1-IF(MOD($H279,1)*24&gt;MOD(Brekky_Stop,1)*24,1,0)-IF(MOD(Brekky_Start,1)*24&gt;MOD($I279,1)*24,1,0))),0)</f>
        <v>0</v>
      </c>
      <c r="V279" s="66" t="b">
        <f>IF(AND($M279,$P279&gt;0),IF(ISNA(VLOOKUP(C279,Oz_Stations,1,FALSE)),0,(ROUND($I279-$H279,0)+1-IF(MOD($H279,1)*24&gt;MOD(Lunch_Stop,1)*24,1,0)-IF(MOD(Lunch_Start,1)*24&gt;MOD($I279,1)*24,1,0))))</f>
        <v>0</v>
      </c>
      <c r="W279" s="66">
        <f>IF(AND($M279,$Q279&gt;0),IF(ISNA(VLOOKUP(C279,Oz_Stations,1,FALSE)),0,(ROUND($I279-$H279,0)+1-IF(MOD($H279,1)*24&gt;MOD(Dinner_Stop,1)*24,1,0)-IF(MOD(Dinner_Start,1)*24&gt;MOD($I279,1)*24,1,0))),0)</f>
        <v>0</v>
      </c>
      <c r="X279" s="63">
        <f t="shared" si="89"/>
        <v>0</v>
      </c>
      <c r="Y279" s="63">
        <f t="shared" si="90"/>
        <v>0</v>
      </c>
      <c r="Z279" s="185">
        <f t="shared" si="91"/>
        <v>0</v>
      </c>
      <c r="AA279" s="191">
        <f t="shared" si="92"/>
        <v>0</v>
      </c>
      <c r="AB279" s="227">
        <f t="shared" si="86"/>
        <v>0</v>
      </c>
    </row>
    <row r="280" spans="1:28" ht="15" customHeight="1">
      <c r="A280" s="170">
        <f t="shared" si="87"/>
        <v>41731</v>
      </c>
      <c r="B280" s="168"/>
      <c r="C280" s="169"/>
      <c r="D280" s="167"/>
      <c r="E280" s="13">
        <f t="shared" si="84"/>
        <v>41731</v>
      </c>
      <c r="F280" s="12"/>
      <c r="G280" s="17"/>
      <c r="H280" s="16" t="str">
        <f t="shared" si="79"/>
        <v/>
      </c>
      <c r="I280" s="11" t="str">
        <f t="shared" si="80"/>
        <v/>
      </c>
      <c r="J280" s="10"/>
      <c r="K280" s="162"/>
      <c r="L280" s="67">
        <f t="shared" si="81"/>
        <v>0</v>
      </c>
      <c r="M280" s="9" t="str">
        <f t="shared" si="85"/>
        <v/>
      </c>
      <c r="N280" s="61">
        <f t="shared" si="88"/>
        <v>0</v>
      </c>
      <c r="O280" s="62">
        <f t="shared" si="93"/>
        <v>0</v>
      </c>
      <c r="P280" s="63">
        <f t="shared" si="93"/>
        <v>0</v>
      </c>
      <c r="Q280" s="63">
        <f t="shared" si="93"/>
        <v>0</v>
      </c>
      <c r="R280" s="182" t="str">
        <f t="shared" si="76"/>
        <v/>
      </c>
      <c r="S280" s="63">
        <f t="shared" si="82"/>
        <v>0</v>
      </c>
      <c r="T280" s="64">
        <f t="shared" si="83"/>
        <v>0</v>
      </c>
      <c r="U280" s="65">
        <f>IF(AND($M280,$O280&gt;0),IF(ISNA(VLOOKUP(C280,Oz_Stations,1,FALSE)),0,(ROUND($I280-$H280,0)+1-IF(MOD($H280,1)*24&gt;MOD(Brekky_Stop,1)*24,1,0)-IF(MOD(Brekky_Start,1)*24&gt;MOD($I280,1)*24,1,0))),0)</f>
        <v>0</v>
      </c>
      <c r="V280" s="66" t="b">
        <f>IF(AND($M280,$P280&gt;0),IF(ISNA(VLOOKUP(C280,Oz_Stations,1,FALSE)),0,(ROUND($I280-$H280,0)+1-IF(MOD($H280,1)*24&gt;MOD(Lunch_Stop,1)*24,1,0)-IF(MOD(Lunch_Start,1)*24&gt;MOD($I280,1)*24,1,0))))</f>
        <v>0</v>
      </c>
      <c r="W280" s="66">
        <f>IF(AND($M280,$Q280&gt;0),IF(ISNA(VLOOKUP(C280,Oz_Stations,1,FALSE)),0,(ROUND($I280-$H280,0)+1-IF(MOD($H280,1)*24&gt;MOD(Dinner_Stop,1)*24,1,0)-IF(MOD(Dinner_Start,1)*24&gt;MOD($I280,1)*24,1,0))),0)</f>
        <v>0</v>
      </c>
      <c r="X280" s="63">
        <f t="shared" si="89"/>
        <v>0</v>
      </c>
      <c r="Y280" s="63">
        <f t="shared" si="90"/>
        <v>0</v>
      </c>
      <c r="Z280" s="185">
        <f t="shared" si="91"/>
        <v>0</v>
      </c>
      <c r="AA280" s="191">
        <f t="shared" si="92"/>
        <v>0</v>
      </c>
      <c r="AB280" s="227">
        <f t="shared" si="86"/>
        <v>0</v>
      </c>
    </row>
    <row r="281" spans="1:28" ht="15" customHeight="1">
      <c r="A281" s="170">
        <f t="shared" si="87"/>
        <v>41732</v>
      </c>
      <c r="B281" s="168"/>
      <c r="C281" s="169"/>
      <c r="D281" s="167"/>
      <c r="E281" s="13">
        <f t="shared" si="84"/>
        <v>41732</v>
      </c>
      <c r="F281" s="12"/>
      <c r="G281" s="17"/>
      <c r="H281" s="16" t="str">
        <f t="shared" si="79"/>
        <v/>
      </c>
      <c r="I281" s="11" t="str">
        <f t="shared" si="80"/>
        <v/>
      </c>
      <c r="J281" s="10"/>
      <c r="K281" s="162"/>
      <c r="L281" s="67">
        <f t="shared" si="81"/>
        <v>0</v>
      </c>
      <c r="M281" s="9" t="str">
        <f t="shared" si="85"/>
        <v/>
      </c>
      <c r="N281" s="61">
        <f t="shared" si="88"/>
        <v>0</v>
      </c>
      <c r="O281" s="62">
        <f t="shared" si="93"/>
        <v>0</v>
      </c>
      <c r="P281" s="63">
        <f t="shared" si="93"/>
        <v>0</v>
      </c>
      <c r="Q281" s="63">
        <f t="shared" si="93"/>
        <v>0</v>
      </c>
      <c r="R281" s="182" t="str">
        <f t="shared" si="76"/>
        <v/>
      </c>
      <c r="S281" s="63">
        <f t="shared" si="82"/>
        <v>0</v>
      </c>
      <c r="T281" s="64">
        <f t="shared" si="83"/>
        <v>0</v>
      </c>
      <c r="U281" s="65">
        <f>IF(AND($M281,$O281&gt;0),IF(ISNA(VLOOKUP(C281,Oz_Stations,1,FALSE)),0,(ROUND($I281-$H281,0)+1-IF(MOD($H281,1)*24&gt;MOD(Brekky_Stop,1)*24,1,0)-IF(MOD(Brekky_Start,1)*24&gt;MOD($I281,1)*24,1,0))),0)</f>
        <v>0</v>
      </c>
      <c r="V281" s="66" t="b">
        <f>IF(AND($M281,$P281&gt;0),IF(ISNA(VLOOKUP(C281,Oz_Stations,1,FALSE)),0,(ROUND($I281-$H281,0)+1-IF(MOD($H281,1)*24&gt;MOD(Lunch_Stop,1)*24,1,0)-IF(MOD(Lunch_Start,1)*24&gt;MOD($I281,1)*24,1,0))))</f>
        <v>0</v>
      </c>
      <c r="W281" s="66">
        <f>IF(AND($M281,$Q281&gt;0),IF(ISNA(VLOOKUP(C281,Oz_Stations,1,FALSE)),0,(ROUND($I281-$H281,0)+1-IF(MOD($H281,1)*24&gt;MOD(Dinner_Stop,1)*24,1,0)-IF(MOD(Dinner_Start,1)*24&gt;MOD($I281,1)*24,1,0))),0)</f>
        <v>0</v>
      </c>
      <c r="X281" s="63">
        <f t="shared" si="89"/>
        <v>0</v>
      </c>
      <c r="Y281" s="63">
        <f t="shared" si="90"/>
        <v>0</v>
      </c>
      <c r="Z281" s="185">
        <f t="shared" si="91"/>
        <v>0</v>
      </c>
      <c r="AA281" s="191">
        <f t="shared" si="92"/>
        <v>0</v>
      </c>
      <c r="AB281" s="227">
        <f t="shared" si="86"/>
        <v>0</v>
      </c>
    </row>
    <row r="282" spans="1:28" ht="15" customHeight="1">
      <c r="A282" s="170">
        <f t="shared" si="87"/>
        <v>41733</v>
      </c>
      <c r="B282" s="168"/>
      <c r="C282" s="169"/>
      <c r="D282" s="167"/>
      <c r="E282" s="13">
        <f t="shared" si="84"/>
        <v>41733</v>
      </c>
      <c r="F282" s="12"/>
      <c r="G282" s="17"/>
      <c r="H282" s="16" t="str">
        <f t="shared" si="79"/>
        <v/>
      </c>
      <c r="I282" s="11" t="str">
        <f t="shared" si="80"/>
        <v/>
      </c>
      <c r="J282" s="10"/>
      <c r="K282" s="162"/>
      <c r="L282" s="67">
        <f t="shared" si="81"/>
        <v>0</v>
      </c>
      <c r="M282" s="9" t="str">
        <f t="shared" si="85"/>
        <v/>
      </c>
      <c r="N282" s="61">
        <f t="shared" si="88"/>
        <v>0</v>
      </c>
      <c r="O282" s="62">
        <f t="shared" si="93"/>
        <v>0</v>
      </c>
      <c r="P282" s="63">
        <f t="shared" si="93"/>
        <v>0</v>
      </c>
      <c r="Q282" s="63">
        <f t="shared" si="93"/>
        <v>0</v>
      </c>
      <c r="R282" s="182" t="str">
        <f t="shared" si="76"/>
        <v/>
      </c>
      <c r="S282" s="63">
        <f t="shared" si="82"/>
        <v>0</v>
      </c>
      <c r="T282" s="64">
        <f t="shared" si="83"/>
        <v>0</v>
      </c>
      <c r="U282" s="65">
        <f>IF(AND($M282,$O282&gt;0),IF(ISNA(VLOOKUP(C282,Oz_Stations,1,FALSE)),0,(ROUND($I282-$H282,0)+1-IF(MOD($H282,1)*24&gt;MOD(Brekky_Stop,1)*24,1,0)-IF(MOD(Brekky_Start,1)*24&gt;MOD($I282,1)*24,1,0))),0)</f>
        <v>0</v>
      </c>
      <c r="V282" s="66" t="b">
        <f>IF(AND($M282,$P282&gt;0),IF(ISNA(VLOOKUP(C282,Oz_Stations,1,FALSE)),0,(ROUND($I282-$H282,0)+1-IF(MOD($H282,1)*24&gt;MOD(Lunch_Stop,1)*24,1,0)-IF(MOD(Lunch_Start,1)*24&gt;MOD($I282,1)*24,1,0))))</f>
        <v>0</v>
      </c>
      <c r="W282" s="66">
        <f>IF(AND($M282,$Q282&gt;0),IF(ISNA(VLOOKUP(C282,Oz_Stations,1,FALSE)),0,(ROUND($I282-$H282,0)+1-IF(MOD($H282,1)*24&gt;MOD(Dinner_Stop,1)*24,1,0)-IF(MOD(Dinner_Start,1)*24&gt;MOD($I282,1)*24,1,0))),0)</f>
        <v>0</v>
      </c>
      <c r="X282" s="63">
        <f t="shared" si="89"/>
        <v>0</v>
      </c>
      <c r="Y282" s="63">
        <f t="shared" si="90"/>
        <v>0</v>
      </c>
      <c r="Z282" s="185">
        <f t="shared" si="91"/>
        <v>0</v>
      </c>
      <c r="AA282" s="191">
        <f t="shared" si="92"/>
        <v>0</v>
      </c>
      <c r="AB282" s="227">
        <f t="shared" si="86"/>
        <v>0</v>
      </c>
    </row>
    <row r="283" spans="1:28" ht="15" customHeight="1">
      <c r="A283" s="170">
        <f t="shared" si="87"/>
        <v>41734</v>
      </c>
      <c r="B283" s="168"/>
      <c r="C283" s="169"/>
      <c r="D283" s="167"/>
      <c r="E283" s="13">
        <f t="shared" si="84"/>
        <v>41734</v>
      </c>
      <c r="F283" s="12"/>
      <c r="G283" s="17"/>
      <c r="H283" s="16" t="str">
        <f t="shared" si="79"/>
        <v/>
      </c>
      <c r="I283" s="11" t="str">
        <f t="shared" si="80"/>
        <v/>
      </c>
      <c r="J283" s="10"/>
      <c r="K283" s="162"/>
      <c r="L283" s="67">
        <f t="shared" si="81"/>
        <v>0</v>
      </c>
      <c r="M283" s="9" t="str">
        <f t="shared" si="85"/>
        <v/>
      </c>
      <c r="N283" s="61">
        <f t="shared" si="88"/>
        <v>0</v>
      </c>
      <c r="O283" s="62">
        <f t="shared" si="93"/>
        <v>0</v>
      </c>
      <c r="P283" s="63">
        <f t="shared" si="93"/>
        <v>0</v>
      </c>
      <c r="Q283" s="63">
        <f t="shared" si="93"/>
        <v>0</v>
      </c>
      <c r="R283" s="182" t="str">
        <f t="shared" ref="R283:R346" si="94">IF(ISNA(VLOOKUP($C283,OS_TD_Stations,1,FALSE)),"",VLOOKUP($C283,OS_TD_Stations,2,FALSE))</f>
        <v/>
      </c>
      <c r="S283" s="63">
        <f t="shared" si="82"/>
        <v>0</v>
      </c>
      <c r="T283" s="64">
        <f t="shared" si="83"/>
        <v>0</v>
      </c>
      <c r="U283" s="65">
        <f>IF(AND($M283,$O283&gt;0),IF(ISNA(VLOOKUP(C283,Oz_Stations,1,FALSE)),0,(ROUND($I283-$H283,0)+1-IF(MOD($H283,1)*24&gt;MOD(Brekky_Stop,1)*24,1,0)-IF(MOD(Brekky_Start,1)*24&gt;MOD($I283,1)*24,1,0))),0)</f>
        <v>0</v>
      </c>
      <c r="V283" s="66" t="b">
        <f>IF(AND($M283,$P283&gt;0),IF(ISNA(VLOOKUP(C283,Oz_Stations,1,FALSE)),0,(ROUND($I283-$H283,0)+1-IF(MOD($H283,1)*24&gt;MOD(Lunch_Stop,1)*24,1,0)-IF(MOD(Lunch_Start,1)*24&gt;MOD($I283,1)*24,1,0))))</f>
        <v>0</v>
      </c>
      <c r="W283" s="66">
        <f>IF(AND($M283,$Q283&gt;0),IF(ISNA(VLOOKUP(C283,Oz_Stations,1,FALSE)),0,(ROUND($I283-$H283,0)+1-IF(MOD($H283,1)*24&gt;MOD(Dinner_Stop,1)*24,1,0)-IF(MOD(Dinner_Start,1)*24&gt;MOD($I283,1)*24,1,0))),0)</f>
        <v>0</v>
      </c>
      <c r="X283" s="63">
        <f t="shared" si="89"/>
        <v>0</v>
      </c>
      <c r="Y283" s="63">
        <f t="shared" si="90"/>
        <v>0</v>
      </c>
      <c r="Z283" s="185">
        <f t="shared" si="91"/>
        <v>0</v>
      </c>
      <c r="AA283" s="191">
        <f t="shared" si="92"/>
        <v>0</v>
      </c>
      <c r="AB283" s="227">
        <f t="shared" si="86"/>
        <v>0</v>
      </c>
    </row>
    <row r="284" spans="1:28" ht="15" customHeight="1">
      <c r="A284" s="170">
        <f t="shared" si="87"/>
        <v>41735</v>
      </c>
      <c r="B284" s="168"/>
      <c r="C284" s="169"/>
      <c r="D284" s="167"/>
      <c r="E284" s="13">
        <f t="shared" si="84"/>
        <v>41735</v>
      </c>
      <c r="F284" s="12"/>
      <c r="G284" s="17"/>
      <c r="H284" s="16" t="str">
        <f t="shared" si="79"/>
        <v/>
      </c>
      <c r="I284" s="11" t="str">
        <f t="shared" si="80"/>
        <v/>
      </c>
      <c r="J284" s="10"/>
      <c r="K284" s="162"/>
      <c r="L284" s="67">
        <f t="shared" si="81"/>
        <v>0</v>
      </c>
      <c r="M284" s="9" t="str">
        <f t="shared" si="85"/>
        <v/>
      </c>
      <c r="N284" s="61">
        <f t="shared" si="88"/>
        <v>0</v>
      </c>
      <c r="O284" s="62">
        <f t="shared" si="93"/>
        <v>0</v>
      </c>
      <c r="P284" s="63">
        <f t="shared" si="93"/>
        <v>0</v>
      </c>
      <c r="Q284" s="63">
        <f t="shared" si="93"/>
        <v>0</v>
      </c>
      <c r="R284" s="182" t="str">
        <f t="shared" si="94"/>
        <v/>
      </c>
      <c r="S284" s="63">
        <f t="shared" si="82"/>
        <v>0</v>
      </c>
      <c r="T284" s="64">
        <f t="shared" si="83"/>
        <v>0</v>
      </c>
      <c r="U284" s="65">
        <f>IF(AND($M284,$O284&gt;0),IF(ISNA(VLOOKUP(C284,Oz_Stations,1,FALSE)),0,(ROUND($I284-$H284,0)+1-IF(MOD($H284,1)*24&gt;MOD(Brekky_Stop,1)*24,1,0)-IF(MOD(Brekky_Start,1)*24&gt;MOD($I284,1)*24,1,0))),0)</f>
        <v>0</v>
      </c>
      <c r="V284" s="66" t="b">
        <f>IF(AND($M284,$P284&gt;0),IF(ISNA(VLOOKUP(C284,Oz_Stations,1,FALSE)),0,(ROUND($I284-$H284,0)+1-IF(MOD($H284,1)*24&gt;MOD(Lunch_Stop,1)*24,1,0)-IF(MOD(Lunch_Start,1)*24&gt;MOD($I284,1)*24,1,0))))</f>
        <v>0</v>
      </c>
      <c r="W284" s="66">
        <f>IF(AND($M284,$Q284&gt;0),IF(ISNA(VLOOKUP(C284,Oz_Stations,1,FALSE)),0,(ROUND($I284-$H284,0)+1-IF(MOD($H284,1)*24&gt;MOD(Dinner_Stop,1)*24,1,0)-IF(MOD(Dinner_Start,1)*24&gt;MOD($I284,1)*24,1,0))),0)</f>
        <v>0</v>
      </c>
      <c r="X284" s="63">
        <f t="shared" si="89"/>
        <v>0</v>
      </c>
      <c r="Y284" s="63">
        <f t="shared" si="90"/>
        <v>0</v>
      </c>
      <c r="Z284" s="185">
        <f t="shared" si="91"/>
        <v>0</v>
      </c>
      <c r="AA284" s="191">
        <f t="shared" si="92"/>
        <v>0</v>
      </c>
      <c r="AB284" s="227">
        <f t="shared" si="86"/>
        <v>0</v>
      </c>
    </row>
    <row r="285" spans="1:28" ht="15" customHeight="1">
      <c r="A285" s="170">
        <f t="shared" si="87"/>
        <v>41736</v>
      </c>
      <c r="B285" s="168"/>
      <c r="C285" s="169"/>
      <c r="D285" s="167"/>
      <c r="E285" s="13">
        <f t="shared" si="84"/>
        <v>41736</v>
      </c>
      <c r="F285" s="12"/>
      <c r="G285" s="17"/>
      <c r="H285" s="16" t="str">
        <f t="shared" si="79"/>
        <v/>
      </c>
      <c r="I285" s="11" t="str">
        <f t="shared" si="80"/>
        <v/>
      </c>
      <c r="J285" s="10"/>
      <c r="K285" s="162"/>
      <c r="L285" s="67">
        <f t="shared" si="81"/>
        <v>0</v>
      </c>
      <c r="M285" s="9" t="str">
        <f t="shared" si="85"/>
        <v/>
      </c>
      <c r="N285" s="61">
        <f t="shared" si="88"/>
        <v>0</v>
      </c>
      <c r="O285" s="62">
        <f t="shared" ref="O285:Q304" si="95">IF(ISNA(VLOOKUP($C285,OZ_TD_Stations,1,FALSE)),0,VLOOKUP($C285,OZ_StnAllow,O$4,FALSE))</f>
        <v>0</v>
      </c>
      <c r="P285" s="63">
        <f t="shared" si="95"/>
        <v>0</v>
      </c>
      <c r="Q285" s="63">
        <f t="shared" si="95"/>
        <v>0</v>
      </c>
      <c r="R285" s="182" t="str">
        <f t="shared" si="94"/>
        <v/>
      </c>
      <c r="S285" s="63">
        <f t="shared" si="82"/>
        <v>0</v>
      </c>
      <c r="T285" s="64">
        <f t="shared" si="83"/>
        <v>0</v>
      </c>
      <c r="U285" s="65">
        <f>IF(AND($M285,$O285&gt;0),IF(ISNA(VLOOKUP(C285,Oz_Stations,1,FALSE)),0,(ROUND($I285-$H285,0)+1-IF(MOD($H285,1)*24&gt;MOD(Brekky_Stop,1)*24,1,0)-IF(MOD(Brekky_Start,1)*24&gt;MOD($I285,1)*24,1,0))),0)</f>
        <v>0</v>
      </c>
      <c r="V285" s="66" t="b">
        <f>IF(AND($M285,$P285&gt;0),IF(ISNA(VLOOKUP(C285,Oz_Stations,1,FALSE)),0,(ROUND($I285-$H285,0)+1-IF(MOD($H285,1)*24&gt;MOD(Lunch_Stop,1)*24,1,0)-IF(MOD(Lunch_Start,1)*24&gt;MOD($I285,1)*24,1,0))))</f>
        <v>0</v>
      </c>
      <c r="W285" s="66">
        <f>IF(AND($M285,$Q285&gt;0),IF(ISNA(VLOOKUP(C285,Oz_Stations,1,FALSE)),0,(ROUND($I285-$H285,0)+1-IF(MOD($H285,1)*24&gt;MOD(Dinner_Stop,1)*24,1,0)-IF(MOD(Dinner_Start,1)*24&gt;MOD($I285,1)*24,1,0))),0)</f>
        <v>0</v>
      </c>
      <c r="X285" s="63">
        <f t="shared" si="89"/>
        <v>0</v>
      </c>
      <c r="Y285" s="63">
        <f t="shared" si="90"/>
        <v>0</v>
      </c>
      <c r="Z285" s="185">
        <f t="shared" si="91"/>
        <v>0</v>
      </c>
      <c r="AA285" s="191">
        <f t="shared" si="92"/>
        <v>0</v>
      </c>
      <c r="AB285" s="227">
        <f t="shared" si="86"/>
        <v>0</v>
      </c>
    </row>
    <row r="286" spans="1:28" ht="15" customHeight="1">
      <c r="A286" s="170">
        <f t="shared" si="87"/>
        <v>41737</v>
      </c>
      <c r="B286" s="168"/>
      <c r="C286" s="169"/>
      <c r="D286" s="167"/>
      <c r="E286" s="13">
        <f t="shared" si="84"/>
        <v>41737</v>
      </c>
      <c r="F286" s="12"/>
      <c r="G286" s="17"/>
      <c r="H286" s="16" t="str">
        <f t="shared" si="79"/>
        <v/>
      </c>
      <c r="I286" s="11" t="str">
        <f t="shared" si="80"/>
        <v/>
      </c>
      <c r="J286" s="10"/>
      <c r="K286" s="162"/>
      <c r="L286" s="67">
        <f t="shared" si="81"/>
        <v>0</v>
      </c>
      <c r="M286" s="9" t="str">
        <f t="shared" si="85"/>
        <v/>
      </c>
      <c r="N286" s="61">
        <f t="shared" si="88"/>
        <v>0</v>
      </c>
      <c r="O286" s="62">
        <f t="shared" si="95"/>
        <v>0</v>
      </c>
      <c r="P286" s="63">
        <f t="shared" si="95"/>
        <v>0</v>
      </c>
      <c r="Q286" s="63">
        <f t="shared" si="95"/>
        <v>0</v>
      </c>
      <c r="R286" s="182" t="str">
        <f t="shared" si="94"/>
        <v/>
      </c>
      <c r="S286" s="63">
        <f t="shared" si="82"/>
        <v>0</v>
      </c>
      <c r="T286" s="64">
        <f t="shared" si="83"/>
        <v>0</v>
      </c>
      <c r="U286" s="65">
        <f>IF(AND($M286,$O286&gt;0),IF(ISNA(VLOOKUP(C286,Oz_Stations,1,FALSE)),0,(ROUND($I286-$H286,0)+1-IF(MOD($H286,1)*24&gt;MOD(Brekky_Stop,1)*24,1,0)-IF(MOD(Brekky_Start,1)*24&gt;MOD($I286,1)*24,1,0))),0)</f>
        <v>0</v>
      </c>
      <c r="V286" s="66" t="b">
        <f>IF(AND($M286,$P286&gt;0),IF(ISNA(VLOOKUP(C286,Oz_Stations,1,FALSE)),0,(ROUND($I286-$H286,0)+1-IF(MOD($H286,1)*24&gt;MOD(Lunch_Stop,1)*24,1,0)-IF(MOD(Lunch_Start,1)*24&gt;MOD($I286,1)*24,1,0))))</f>
        <v>0</v>
      </c>
      <c r="W286" s="66">
        <f>IF(AND($M286,$Q286&gt;0),IF(ISNA(VLOOKUP(C286,Oz_Stations,1,FALSE)),0,(ROUND($I286-$H286,0)+1-IF(MOD($H286,1)*24&gt;MOD(Dinner_Stop,1)*24,1,0)-IF(MOD(Dinner_Start,1)*24&gt;MOD($I286,1)*24,1,0))),0)</f>
        <v>0</v>
      </c>
      <c r="X286" s="63">
        <f t="shared" si="89"/>
        <v>0</v>
      </c>
      <c r="Y286" s="63">
        <f t="shared" si="90"/>
        <v>0</v>
      </c>
      <c r="Z286" s="185">
        <f t="shared" si="91"/>
        <v>0</v>
      </c>
      <c r="AA286" s="191">
        <f t="shared" si="92"/>
        <v>0</v>
      </c>
      <c r="AB286" s="227">
        <f t="shared" si="86"/>
        <v>0</v>
      </c>
    </row>
    <row r="287" spans="1:28" ht="15" customHeight="1">
      <c r="A287" s="170">
        <f t="shared" si="87"/>
        <v>41738</v>
      </c>
      <c r="B287" s="168"/>
      <c r="C287" s="169"/>
      <c r="D287" s="167"/>
      <c r="E287" s="13">
        <f t="shared" si="84"/>
        <v>41738</v>
      </c>
      <c r="F287" s="12"/>
      <c r="G287" s="17"/>
      <c r="H287" s="16" t="str">
        <f t="shared" si="79"/>
        <v/>
      </c>
      <c r="I287" s="11" t="str">
        <f t="shared" si="80"/>
        <v/>
      </c>
      <c r="J287" s="10"/>
      <c r="K287" s="162"/>
      <c r="L287" s="67">
        <f t="shared" si="81"/>
        <v>0</v>
      </c>
      <c r="M287" s="9" t="str">
        <f t="shared" si="85"/>
        <v/>
      </c>
      <c r="N287" s="61">
        <f t="shared" si="88"/>
        <v>0</v>
      </c>
      <c r="O287" s="62">
        <f t="shared" si="95"/>
        <v>0</v>
      </c>
      <c r="P287" s="63">
        <f t="shared" si="95"/>
        <v>0</v>
      </c>
      <c r="Q287" s="63">
        <f t="shared" si="95"/>
        <v>0</v>
      </c>
      <c r="R287" s="182" t="str">
        <f t="shared" si="94"/>
        <v/>
      </c>
      <c r="S287" s="63">
        <f t="shared" si="82"/>
        <v>0</v>
      </c>
      <c r="T287" s="64">
        <f t="shared" si="83"/>
        <v>0</v>
      </c>
      <c r="U287" s="65">
        <f>IF(AND($M287,$O287&gt;0),IF(ISNA(VLOOKUP(C287,Oz_Stations,1,FALSE)),0,(ROUND($I287-$H287,0)+1-IF(MOD($H287,1)*24&gt;MOD(Brekky_Stop,1)*24,1,0)-IF(MOD(Brekky_Start,1)*24&gt;MOD($I287,1)*24,1,0))),0)</f>
        <v>0</v>
      </c>
      <c r="V287" s="66" t="b">
        <f>IF(AND($M287,$P287&gt;0),IF(ISNA(VLOOKUP(C287,Oz_Stations,1,FALSE)),0,(ROUND($I287-$H287,0)+1-IF(MOD($H287,1)*24&gt;MOD(Lunch_Stop,1)*24,1,0)-IF(MOD(Lunch_Start,1)*24&gt;MOD($I287,1)*24,1,0))))</f>
        <v>0</v>
      </c>
      <c r="W287" s="66">
        <f>IF(AND($M287,$Q287&gt;0),IF(ISNA(VLOOKUP(C287,Oz_Stations,1,FALSE)),0,(ROUND($I287-$H287,0)+1-IF(MOD($H287,1)*24&gt;MOD(Dinner_Stop,1)*24,1,0)-IF(MOD(Dinner_Start,1)*24&gt;MOD($I287,1)*24,1,0))),0)</f>
        <v>0</v>
      </c>
      <c r="X287" s="63">
        <f t="shared" si="89"/>
        <v>0</v>
      </c>
      <c r="Y287" s="63">
        <f t="shared" si="90"/>
        <v>0</v>
      </c>
      <c r="Z287" s="185">
        <f t="shared" si="91"/>
        <v>0</v>
      </c>
      <c r="AA287" s="191">
        <f t="shared" si="92"/>
        <v>0</v>
      </c>
      <c r="AB287" s="227">
        <f t="shared" si="86"/>
        <v>0</v>
      </c>
    </row>
    <row r="288" spans="1:28" ht="15" customHeight="1">
      <c r="A288" s="170">
        <f t="shared" si="87"/>
        <v>41739</v>
      </c>
      <c r="B288" s="168"/>
      <c r="C288" s="169"/>
      <c r="D288" s="167"/>
      <c r="E288" s="13">
        <f t="shared" si="84"/>
        <v>41739</v>
      </c>
      <c r="F288" s="12"/>
      <c r="G288" s="17"/>
      <c r="H288" s="16" t="str">
        <f t="shared" si="79"/>
        <v/>
      </c>
      <c r="I288" s="11" t="str">
        <f t="shared" si="80"/>
        <v/>
      </c>
      <c r="J288" s="10"/>
      <c r="K288" s="162"/>
      <c r="L288" s="67">
        <f t="shared" si="81"/>
        <v>0</v>
      </c>
      <c r="M288" s="9" t="str">
        <f t="shared" si="85"/>
        <v/>
      </c>
      <c r="N288" s="61">
        <f t="shared" si="88"/>
        <v>0</v>
      </c>
      <c r="O288" s="62">
        <f t="shared" si="95"/>
        <v>0</v>
      </c>
      <c r="P288" s="63">
        <f t="shared" si="95"/>
        <v>0</v>
      </c>
      <c r="Q288" s="63">
        <f t="shared" si="95"/>
        <v>0</v>
      </c>
      <c r="R288" s="182" t="str">
        <f t="shared" si="94"/>
        <v/>
      </c>
      <c r="S288" s="63">
        <f t="shared" si="82"/>
        <v>0</v>
      </c>
      <c r="T288" s="64">
        <f t="shared" si="83"/>
        <v>0</v>
      </c>
      <c r="U288" s="65">
        <f>IF(AND($M288,$O288&gt;0),IF(ISNA(VLOOKUP(C288,Oz_Stations,1,FALSE)),0,(ROUND($I288-$H288,0)+1-IF(MOD($H288,1)*24&gt;MOD(Brekky_Stop,1)*24,1,0)-IF(MOD(Brekky_Start,1)*24&gt;MOD($I288,1)*24,1,0))),0)</f>
        <v>0</v>
      </c>
      <c r="V288" s="66" t="b">
        <f>IF(AND($M288,$P288&gt;0),IF(ISNA(VLOOKUP(C288,Oz_Stations,1,FALSE)),0,(ROUND($I288-$H288,0)+1-IF(MOD($H288,1)*24&gt;MOD(Lunch_Stop,1)*24,1,0)-IF(MOD(Lunch_Start,1)*24&gt;MOD($I288,1)*24,1,0))))</f>
        <v>0</v>
      </c>
      <c r="W288" s="66">
        <f>IF(AND($M288,$Q288&gt;0),IF(ISNA(VLOOKUP(C288,Oz_Stations,1,FALSE)),0,(ROUND($I288-$H288,0)+1-IF(MOD($H288,1)*24&gt;MOD(Dinner_Stop,1)*24,1,0)-IF(MOD(Dinner_Start,1)*24&gt;MOD($I288,1)*24,1,0))),0)</f>
        <v>0</v>
      </c>
      <c r="X288" s="63">
        <f t="shared" si="89"/>
        <v>0</v>
      </c>
      <c r="Y288" s="63">
        <f t="shared" si="90"/>
        <v>0</v>
      </c>
      <c r="Z288" s="185">
        <f t="shared" si="91"/>
        <v>0</v>
      </c>
      <c r="AA288" s="191">
        <f t="shared" si="92"/>
        <v>0</v>
      </c>
      <c r="AB288" s="227">
        <f t="shared" si="86"/>
        <v>0</v>
      </c>
    </row>
    <row r="289" spans="1:28" ht="15" customHeight="1">
      <c r="A289" s="170">
        <f t="shared" si="87"/>
        <v>41740</v>
      </c>
      <c r="B289" s="168"/>
      <c r="C289" s="169"/>
      <c r="D289" s="167"/>
      <c r="E289" s="13">
        <f t="shared" si="84"/>
        <v>41740</v>
      </c>
      <c r="F289" s="12"/>
      <c r="G289" s="17"/>
      <c r="H289" s="16" t="str">
        <f t="shared" si="79"/>
        <v/>
      </c>
      <c r="I289" s="11" t="str">
        <f t="shared" si="80"/>
        <v/>
      </c>
      <c r="J289" s="10"/>
      <c r="K289" s="162"/>
      <c r="L289" s="67">
        <f t="shared" si="81"/>
        <v>0</v>
      </c>
      <c r="M289" s="9" t="str">
        <f t="shared" si="85"/>
        <v/>
      </c>
      <c r="N289" s="61">
        <f t="shared" si="88"/>
        <v>0</v>
      </c>
      <c r="O289" s="62">
        <f t="shared" si="95"/>
        <v>0</v>
      </c>
      <c r="P289" s="63">
        <f t="shared" si="95"/>
        <v>0</v>
      </c>
      <c r="Q289" s="63">
        <f t="shared" si="95"/>
        <v>0</v>
      </c>
      <c r="R289" s="182" t="str">
        <f t="shared" si="94"/>
        <v/>
      </c>
      <c r="S289" s="63">
        <f t="shared" si="82"/>
        <v>0</v>
      </c>
      <c r="T289" s="64">
        <f t="shared" si="83"/>
        <v>0</v>
      </c>
      <c r="U289" s="65">
        <f>IF(AND($M289,$O289&gt;0),IF(ISNA(VLOOKUP(C289,Oz_Stations,1,FALSE)),0,(ROUND($I289-$H289,0)+1-IF(MOD($H289,1)*24&gt;MOD(Brekky_Stop,1)*24,1,0)-IF(MOD(Brekky_Start,1)*24&gt;MOD($I289,1)*24,1,0))),0)</f>
        <v>0</v>
      </c>
      <c r="V289" s="66" t="b">
        <f>IF(AND($M289,$P289&gt;0),IF(ISNA(VLOOKUP(C289,Oz_Stations,1,FALSE)),0,(ROUND($I289-$H289,0)+1-IF(MOD($H289,1)*24&gt;MOD(Lunch_Stop,1)*24,1,0)-IF(MOD(Lunch_Start,1)*24&gt;MOD($I289,1)*24,1,0))))</f>
        <v>0</v>
      </c>
      <c r="W289" s="66">
        <f>IF(AND($M289,$Q289&gt;0),IF(ISNA(VLOOKUP(C289,Oz_Stations,1,FALSE)),0,(ROUND($I289-$H289,0)+1-IF(MOD($H289,1)*24&gt;MOD(Dinner_Stop,1)*24,1,0)-IF(MOD(Dinner_Start,1)*24&gt;MOD($I289,1)*24,1,0))),0)</f>
        <v>0</v>
      </c>
      <c r="X289" s="63">
        <f t="shared" si="89"/>
        <v>0</v>
      </c>
      <c r="Y289" s="63">
        <f t="shared" si="90"/>
        <v>0</v>
      </c>
      <c r="Z289" s="185">
        <f t="shared" si="91"/>
        <v>0</v>
      </c>
      <c r="AA289" s="191">
        <f t="shared" si="92"/>
        <v>0</v>
      </c>
      <c r="AB289" s="227">
        <f t="shared" si="86"/>
        <v>0</v>
      </c>
    </row>
    <row r="290" spans="1:28" ht="15" customHeight="1">
      <c r="A290" s="170">
        <f t="shared" si="87"/>
        <v>41741</v>
      </c>
      <c r="B290" s="168"/>
      <c r="C290" s="169"/>
      <c r="D290" s="167"/>
      <c r="E290" s="13">
        <f t="shared" si="84"/>
        <v>41741</v>
      </c>
      <c r="F290" s="12"/>
      <c r="G290" s="17"/>
      <c r="H290" s="16" t="str">
        <f t="shared" si="79"/>
        <v/>
      </c>
      <c r="I290" s="11" t="str">
        <f t="shared" si="80"/>
        <v/>
      </c>
      <c r="J290" s="10"/>
      <c r="K290" s="162"/>
      <c r="L290" s="67">
        <f t="shared" si="81"/>
        <v>0</v>
      </c>
      <c r="M290" s="9" t="str">
        <f t="shared" si="85"/>
        <v/>
      </c>
      <c r="N290" s="61">
        <f t="shared" si="88"/>
        <v>0</v>
      </c>
      <c r="O290" s="62">
        <f t="shared" si="95"/>
        <v>0</v>
      </c>
      <c r="P290" s="63">
        <f t="shared" si="95"/>
        <v>0</v>
      </c>
      <c r="Q290" s="63">
        <f t="shared" si="95"/>
        <v>0</v>
      </c>
      <c r="R290" s="182" t="str">
        <f t="shared" si="94"/>
        <v/>
      </c>
      <c r="S290" s="63">
        <f t="shared" si="82"/>
        <v>0</v>
      </c>
      <c r="T290" s="64">
        <f t="shared" si="83"/>
        <v>0</v>
      </c>
      <c r="U290" s="65">
        <f>IF(AND($M290,$O290&gt;0),IF(ISNA(VLOOKUP(C290,Oz_Stations,1,FALSE)),0,(ROUND($I290-$H290,0)+1-IF(MOD($H290,1)*24&gt;MOD(Brekky_Stop,1)*24,1,0)-IF(MOD(Brekky_Start,1)*24&gt;MOD($I290,1)*24,1,0))),0)</f>
        <v>0</v>
      </c>
      <c r="V290" s="66" t="b">
        <f>IF(AND($M290,$P290&gt;0),IF(ISNA(VLOOKUP(C290,Oz_Stations,1,FALSE)),0,(ROUND($I290-$H290,0)+1-IF(MOD($H290,1)*24&gt;MOD(Lunch_Stop,1)*24,1,0)-IF(MOD(Lunch_Start,1)*24&gt;MOD($I290,1)*24,1,0))))</f>
        <v>0</v>
      </c>
      <c r="W290" s="66">
        <f>IF(AND($M290,$Q290&gt;0),IF(ISNA(VLOOKUP(C290,Oz_Stations,1,FALSE)),0,(ROUND($I290-$H290,0)+1-IF(MOD($H290,1)*24&gt;MOD(Dinner_Stop,1)*24,1,0)-IF(MOD(Dinner_Start,1)*24&gt;MOD($I290,1)*24,1,0))),0)</f>
        <v>0</v>
      </c>
      <c r="X290" s="63">
        <f t="shared" si="89"/>
        <v>0</v>
      </c>
      <c r="Y290" s="63">
        <f t="shared" si="90"/>
        <v>0</v>
      </c>
      <c r="Z290" s="185">
        <f t="shared" si="91"/>
        <v>0</v>
      </c>
      <c r="AA290" s="191">
        <f t="shared" si="92"/>
        <v>0</v>
      </c>
      <c r="AB290" s="227">
        <f t="shared" si="86"/>
        <v>0</v>
      </c>
    </row>
    <row r="291" spans="1:28" ht="15" customHeight="1">
      <c r="A291" s="170">
        <f t="shared" si="87"/>
        <v>41742</v>
      </c>
      <c r="B291" s="168"/>
      <c r="C291" s="169"/>
      <c r="D291" s="167"/>
      <c r="E291" s="13">
        <f t="shared" si="84"/>
        <v>41742</v>
      </c>
      <c r="F291" s="12"/>
      <c r="G291" s="17"/>
      <c r="H291" s="16" t="str">
        <f t="shared" si="79"/>
        <v/>
      </c>
      <c r="I291" s="11" t="str">
        <f t="shared" si="80"/>
        <v/>
      </c>
      <c r="J291" s="10"/>
      <c r="K291" s="162"/>
      <c r="L291" s="67">
        <f t="shared" si="81"/>
        <v>0</v>
      </c>
      <c r="M291" s="9" t="str">
        <f t="shared" si="85"/>
        <v/>
      </c>
      <c r="N291" s="61">
        <f t="shared" si="88"/>
        <v>0</v>
      </c>
      <c r="O291" s="62">
        <f t="shared" si="95"/>
        <v>0</v>
      </c>
      <c r="P291" s="63">
        <f t="shared" si="95"/>
        <v>0</v>
      </c>
      <c r="Q291" s="63">
        <f t="shared" si="95"/>
        <v>0</v>
      </c>
      <c r="R291" s="182" t="str">
        <f t="shared" si="94"/>
        <v/>
      </c>
      <c r="S291" s="63">
        <f t="shared" si="82"/>
        <v>0</v>
      </c>
      <c r="T291" s="64">
        <f t="shared" si="83"/>
        <v>0</v>
      </c>
      <c r="U291" s="65">
        <f>IF(AND($M291,$O291&gt;0),IF(ISNA(VLOOKUP(C291,Oz_Stations,1,FALSE)),0,(ROUND($I291-$H291,0)+1-IF(MOD($H291,1)*24&gt;MOD(Brekky_Stop,1)*24,1,0)-IF(MOD(Brekky_Start,1)*24&gt;MOD($I291,1)*24,1,0))),0)</f>
        <v>0</v>
      </c>
      <c r="V291" s="66" t="b">
        <f>IF(AND($M291,$P291&gt;0),IF(ISNA(VLOOKUP(C291,Oz_Stations,1,FALSE)),0,(ROUND($I291-$H291,0)+1-IF(MOD($H291,1)*24&gt;MOD(Lunch_Stop,1)*24,1,0)-IF(MOD(Lunch_Start,1)*24&gt;MOD($I291,1)*24,1,0))))</f>
        <v>0</v>
      </c>
      <c r="W291" s="66">
        <f>IF(AND($M291,$Q291&gt;0),IF(ISNA(VLOOKUP(C291,Oz_Stations,1,FALSE)),0,(ROUND($I291-$H291,0)+1-IF(MOD($H291,1)*24&gt;MOD(Dinner_Stop,1)*24,1,0)-IF(MOD(Dinner_Start,1)*24&gt;MOD($I291,1)*24,1,0))),0)</f>
        <v>0</v>
      </c>
      <c r="X291" s="63">
        <f t="shared" si="89"/>
        <v>0</v>
      </c>
      <c r="Y291" s="63">
        <f t="shared" si="90"/>
        <v>0</v>
      </c>
      <c r="Z291" s="185">
        <f t="shared" si="91"/>
        <v>0</v>
      </c>
      <c r="AA291" s="191">
        <f t="shared" si="92"/>
        <v>0</v>
      </c>
      <c r="AB291" s="227">
        <f t="shared" si="86"/>
        <v>0</v>
      </c>
    </row>
    <row r="292" spans="1:28" ht="15" customHeight="1">
      <c r="A292" s="170">
        <f t="shared" si="87"/>
        <v>41743</v>
      </c>
      <c r="B292" s="168"/>
      <c r="C292" s="169"/>
      <c r="D292" s="167"/>
      <c r="E292" s="13">
        <f t="shared" si="84"/>
        <v>41743</v>
      </c>
      <c r="F292" s="12"/>
      <c r="G292" s="17"/>
      <c r="H292" s="16" t="str">
        <f t="shared" si="79"/>
        <v/>
      </c>
      <c r="I292" s="11" t="str">
        <f t="shared" si="80"/>
        <v/>
      </c>
      <c r="J292" s="10"/>
      <c r="K292" s="162"/>
      <c r="L292" s="67">
        <f t="shared" si="81"/>
        <v>0</v>
      </c>
      <c r="M292" s="9" t="str">
        <f t="shared" si="85"/>
        <v/>
      </c>
      <c r="N292" s="61">
        <f t="shared" si="88"/>
        <v>0</v>
      </c>
      <c r="O292" s="62">
        <f t="shared" si="95"/>
        <v>0</v>
      </c>
      <c r="P292" s="63">
        <f t="shared" si="95"/>
        <v>0</v>
      </c>
      <c r="Q292" s="63">
        <f t="shared" si="95"/>
        <v>0</v>
      </c>
      <c r="R292" s="182" t="str">
        <f t="shared" si="94"/>
        <v/>
      </c>
      <c r="S292" s="63">
        <f t="shared" si="82"/>
        <v>0</v>
      </c>
      <c r="T292" s="64">
        <f t="shared" si="83"/>
        <v>0</v>
      </c>
      <c r="U292" s="65">
        <f>IF(AND($M292,$O292&gt;0),IF(ISNA(VLOOKUP(C292,Oz_Stations,1,FALSE)),0,(ROUND($I292-$H292,0)+1-IF(MOD($H292,1)*24&gt;MOD(Brekky_Stop,1)*24,1,0)-IF(MOD(Brekky_Start,1)*24&gt;MOD($I292,1)*24,1,0))),0)</f>
        <v>0</v>
      </c>
      <c r="V292" s="66" t="b">
        <f>IF(AND($M292,$P292&gt;0),IF(ISNA(VLOOKUP(C292,Oz_Stations,1,FALSE)),0,(ROUND($I292-$H292,0)+1-IF(MOD($H292,1)*24&gt;MOD(Lunch_Stop,1)*24,1,0)-IF(MOD(Lunch_Start,1)*24&gt;MOD($I292,1)*24,1,0))))</f>
        <v>0</v>
      </c>
      <c r="W292" s="66">
        <f>IF(AND($M292,$Q292&gt;0),IF(ISNA(VLOOKUP(C292,Oz_Stations,1,FALSE)),0,(ROUND($I292-$H292,0)+1-IF(MOD($H292,1)*24&gt;MOD(Dinner_Stop,1)*24,1,0)-IF(MOD(Dinner_Start,1)*24&gt;MOD($I292,1)*24,1,0))),0)</f>
        <v>0</v>
      </c>
      <c r="X292" s="63">
        <f t="shared" si="89"/>
        <v>0</v>
      </c>
      <c r="Y292" s="63">
        <f t="shared" si="90"/>
        <v>0</v>
      </c>
      <c r="Z292" s="185">
        <f t="shared" si="91"/>
        <v>0</v>
      </c>
      <c r="AA292" s="191">
        <f t="shared" si="92"/>
        <v>0</v>
      </c>
      <c r="AB292" s="227">
        <f t="shared" si="86"/>
        <v>0</v>
      </c>
    </row>
    <row r="293" spans="1:28" ht="15" customHeight="1">
      <c r="A293" s="170">
        <f t="shared" si="87"/>
        <v>41744</v>
      </c>
      <c r="B293" s="168"/>
      <c r="C293" s="169"/>
      <c r="D293" s="167"/>
      <c r="E293" s="13">
        <f t="shared" si="84"/>
        <v>41744</v>
      </c>
      <c r="F293" s="12"/>
      <c r="G293" s="17"/>
      <c r="H293" s="16" t="str">
        <f t="shared" si="79"/>
        <v/>
      </c>
      <c r="I293" s="11" t="str">
        <f t="shared" si="80"/>
        <v/>
      </c>
      <c r="J293" s="10"/>
      <c r="K293" s="162"/>
      <c r="L293" s="67">
        <f t="shared" si="81"/>
        <v>0</v>
      </c>
      <c r="M293" s="9" t="str">
        <f t="shared" si="85"/>
        <v/>
      </c>
      <c r="N293" s="61">
        <f t="shared" si="88"/>
        <v>0</v>
      </c>
      <c r="O293" s="62">
        <f t="shared" si="95"/>
        <v>0</v>
      </c>
      <c r="P293" s="63">
        <f t="shared" si="95"/>
        <v>0</v>
      </c>
      <c r="Q293" s="63">
        <f t="shared" si="95"/>
        <v>0</v>
      </c>
      <c r="R293" s="182" t="str">
        <f t="shared" si="94"/>
        <v/>
      </c>
      <c r="S293" s="63">
        <f t="shared" si="82"/>
        <v>0</v>
      </c>
      <c r="T293" s="64">
        <f t="shared" si="83"/>
        <v>0</v>
      </c>
      <c r="U293" s="65">
        <f>IF(AND($M293,$O293&gt;0),IF(ISNA(VLOOKUP(C293,Oz_Stations,1,FALSE)),0,(ROUND($I293-$H293,0)+1-IF(MOD($H293,1)*24&gt;MOD(Brekky_Stop,1)*24,1,0)-IF(MOD(Brekky_Start,1)*24&gt;MOD($I293,1)*24,1,0))),0)</f>
        <v>0</v>
      </c>
      <c r="V293" s="66" t="b">
        <f>IF(AND($M293,$P293&gt;0),IF(ISNA(VLOOKUP(C293,Oz_Stations,1,FALSE)),0,(ROUND($I293-$H293,0)+1-IF(MOD($H293,1)*24&gt;MOD(Lunch_Stop,1)*24,1,0)-IF(MOD(Lunch_Start,1)*24&gt;MOD($I293,1)*24,1,0))))</f>
        <v>0</v>
      </c>
      <c r="W293" s="66">
        <f>IF(AND($M293,$Q293&gt;0),IF(ISNA(VLOOKUP(C293,Oz_Stations,1,FALSE)),0,(ROUND($I293-$H293,0)+1-IF(MOD($H293,1)*24&gt;MOD(Dinner_Stop,1)*24,1,0)-IF(MOD(Dinner_Start,1)*24&gt;MOD($I293,1)*24,1,0))),0)</f>
        <v>0</v>
      </c>
      <c r="X293" s="63">
        <f t="shared" si="89"/>
        <v>0</v>
      </c>
      <c r="Y293" s="63">
        <f t="shared" si="90"/>
        <v>0</v>
      </c>
      <c r="Z293" s="185">
        <f t="shared" si="91"/>
        <v>0</v>
      </c>
      <c r="AA293" s="191">
        <f t="shared" si="92"/>
        <v>0</v>
      </c>
      <c r="AB293" s="227">
        <f t="shared" si="86"/>
        <v>0</v>
      </c>
    </row>
    <row r="294" spans="1:28" ht="15" customHeight="1">
      <c r="A294" s="170">
        <f t="shared" si="87"/>
        <v>41745</v>
      </c>
      <c r="B294" s="168"/>
      <c r="C294" s="169"/>
      <c r="D294" s="167"/>
      <c r="E294" s="13">
        <f t="shared" si="84"/>
        <v>41745</v>
      </c>
      <c r="F294" s="12"/>
      <c r="G294" s="17"/>
      <c r="H294" s="16" t="str">
        <f t="shared" si="79"/>
        <v/>
      </c>
      <c r="I294" s="11" t="str">
        <f t="shared" si="80"/>
        <v/>
      </c>
      <c r="J294" s="10"/>
      <c r="K294" s="162"/>
      <c r="L294" s="67">
        <f t="shared" si="81"/>
        <v>0</v>
      </c>
      <c r="M294" s="9" t="str">
        <f t="shared" si="85"/>
        <v/>
      </c>
      <c r="N294" s="61">
        <f t="shared" si="88"/>
        <v>0</v>
      </c>
      <c r="O294" s="62">
        <f t="shared" si="95"/>
        <v>0</v>
      </c>
      <c r="P294" s="63">
        <f t="shared" si="95"/>
        <v>0</v>
      </c>
      <c r="Q294" s="63">
        <f t="shared" si="95"/>
        <v>0</v>
      </c>
      <c r="R294" s="182" t="str">
        <f t="shared" si="94"/>
        <v/>
      </c>
      <c r="S294" s="63">
        <f t="shared" si="82"/>
        <v>0</v>
      </c>
      <c r="T294" s="64">
        <f t="shared" si="83"/>
        <v>0</v>
      </c>
      <c r="U294" s="65">
        <f>IF(AND($M294,$O294&gt;0),IF(ISNA(VLOOKUP(C294,Oz_Stations,1,FALSE)),0,(ROUND($I294-$H294,0)+1-IF(MOD($H294,1)*24&gt;MOD(Brekky_Stop,1)*24,1,0)-IF(MOD(Brekky_Start,1)*24&gt;MOD($I294,1)*24,1,0))),0)</f>
        <v>0</v>
      </c>
      <c r="V294" s="66" t="b">
        <f>IF(AND($M294,$P294&gt;0),IF(ISNA(VLOOKUP(C294,Oz_Stations,1,FALSE)),0,(ROUND($I294-$H294,0)+1-IF(MOD($H294,1)*24&gt;MOD(Lunch_Stop,1)*24,1,0)-IF(MOD(Lunch_Start,1)*24&gt;MOD($I294,1)*24,1,0))))</f>
        <v>0</v>
      </c>
      <c r="W294" s="66">
        <f>IF(AND($M294,$Q294&gt;0),IF(ISNA(VLOOKUP(C294,Oz_Stations,1,FALSE)),0,(ROUND($I294-$H294,0)+1-IF(MOD($H294,1)*24&gt;MOD(Dinner_Stop,1)*24,1,0)-IF(MOD(Dinner_Start,1)*24&gt;MOD($I294,1)*24,1,0))),0)</f>
        <v>0</v>
      </c>
      <c r="X294" s="63">
        <f t="shared" si="89"/>
        <v>0</v>
      </c>
      <c r="Y294" s="63">
        <f t="shared" si="90"/>
        <v>0</v>
      </c>
      <c r="Z294" s="185">
        <f t="shared" si="91"/>
        <v>0</v>
      </c>
      <c r="AA294" s="191">
        <f t="shared" si="92"/>
        <v>0</v>
      </c>
      <c r="AB294" s="227">
        <f t="shared" si="86"/>
        <v>0</v>
      </c>
    </row>
    <row r="295" spans="1:28" ht="15" customHeight="1">
      <c r="A295" s="170">
        <f t="shared" si="87"/>
        <v>41746</v>
      </c>
      <c r="B295" s="168"/>
      <c r="C295" s="169"/>
      <c r="D295" s="167"/>
      <c r="E295" s="13">
        <f t="shared" si="84"/>
        <v>41746</v>
      </c>
      <c r="F295" s="12"/>
      <c r="G295" s="17"/>
      <c r="H295" s="16" t="str">
        <f t="shared" si="79"/>
        <v/>
      </c>
      <c r="I295" s="11" t="str">
        <f t="shared" si="80"/>
        <v/>
      </c>
      <c r="J295" s="10"/>
      <c r="K295" s="162"/>
      <c r="L295" s="67">
        <f t="shared" si="81"/>
        <v>0</v>
      </c>
      <c r="M295" s="9" t="str">
        <f t="shared" si="85"/>
        <v/>
      </c>
      <c r="N295" s="61">
        <f t="shared" si="88"/>
        <v>0</v>
      </c>
      <c r="O295" s="62">
        <f t="shared" si="95"/>
        <v>0</v>
      </c>
      <c r="P295" s="63">
        <f t="shared" si="95"/>
        <v>0</v>
      </c>
      <c r="Q295" s="63">
        <f t="shared" si="95"/>
        <v>0</v>
      </c>
      <c r="R295" s="182" t="str">
        <f t="shared" si="94"/>
        <v/>
      </c>
      <c r="S295" s="63">
        <f t="shared" si="82"/>
        <v>0</v>
      </c>
      <c r="T295" s="64">
        <f t="shared" si="83"/>
        <v>0</v>
      </c>
      <c r="U295" s="65">
        <f>IF(AND($M295,$O295&gt;0),IF(ISNA(VLOOKUP(C295,Oz_Stations,1,FALSE)),0,(ROUND($I295-$H295,0)+1-IF(MOD($H295,1)*24&gt;MOD(Brekky_Stop,1)*24,1,0)-IF(MOD(Brekky_Start,1)*24&gt;MOD($I295,1)*24,1,0))),0)</f>
        <v>0</v>
      </c>
      <c r="V295" s="66" t="b">
        <f>IF(AND($M295,$P295&gt;0),IF(ISNA(VLOOKUP(C295,Oz_Stations,1,FALSE)),0,(ROUND($I295-$H295,0)+1-IF(MOD($H295,1)*24&gt;MOD(Lunch_Stop,1)*24,1,0)-IF(MOD(Lunch_Start,1)*24&gt;MOD($I295,1)*24,1,0))))</f>
        <v>0</v>
      </c>
      <c r="W295" s="66">
        <f>IF(AND($M295,$Q295&gt;0),IF(ISNA(VLOOKUP(C295,Oz_Stations,1,FALSE)),0,(ROUND($I295-$H295,0)+1-IF(MOD($H295,1)*24&gt;MOD(Dinner_Stop,1)*24,1,0)-IF(MOD(Dinner_Start,1)*24&gt;MOD($I295,1)*24,1,0))),0)</f>
        <v>0</v>
      </c>
      <c r="X295" s="63">
        <f t="shared" si="89"/>
        <v>0</v>
      </c>
      <c r="Y295" s="63">
        <f t="shared" si="90"/>
        <v>0</v>
      </c>
      <c r="Z295" s="185">
        <f t="shared" si="91"/>
        <v>0</v>
      </c>
      <c r="AA295" s="191">
        <f t="shared" si="92"/>
        <v>0</v>
      </c>
      <c r="AB295" s="227">
        <f t="shared" si="86"/>
        <v>0</v>
      </c>
    </row>
    <row r="296" spans="1:28" ht="15" customHeight="1">
      <c r="A296" s="170">
        <f t="shared" si="87"/>
        <v>41747</v>
      </c>
      <c r="B296" s="168"/>
      <c r="C296" s="169"/>
      <c r="D296" s="167"/>
      <c r="E296" s="13">
        <f t="shared" si="84"/>
        <v>41747</v>
      </c>
      <c r="F296" s="12"/>
      <c r="G296" s="17"/>
      <c r="H296" s="16" t="str">
        <f t="shared" si="79"/>
        <v/>
      </c>
      <c r="I296" s="11" t="str">
        <f t="shared" si="80"/>
        <v/>
      </c>
      <c r="J296" s="10"/>
      <c r="K296" s="162"/>
      <c r="L296" s="67">
        <f t="shared" si="81"/>
        <v>0</v>
      </c>
      <c r="M296" s="9" t="str">
        <f t="shared" si="85"/>
        <v/>
      </c>
      <c r="N296" s="61">
        <f t="shared" si="88"/>
        <v>0</v>
      </c>
      <c r="O296" s="62">
        <f t="shared" si="95"/>
        <v>0</v>
      </c>
      <c r="P296" s="63">
        <f t="shared" si="95"/>
        <v>0</v>
      </c>
      <c r="Q296" s="63">
        <f t="shared" si="95"/>
        <v>0</v>
      </c>
      <c r="R296" s="182" t="str">
        <f t="shared" si="94"/>
        <v/>
      </c>
      <c r="S296" s="63">
        <f t="shared" si="82"/>
        <v>0</v>
      </c>
      <c r="T296" s="64">
        <f t="shared" si="83"/>
        <v>0</v>
      </c>
      <c r="U296" s="65">
        <f>IF(AND($M296,$O296&gt;0),IF(ISNA(VLOOKUP(C296,Oz_Stations,1,FALSE)),0,(ROUND($I296-$H296,0)+1-IF(MOD($H296,1)*24&gt;MOD(Brekky_Stop,1)*24,1,0)-IF(MOD(Brekky_Start,1)*24&gt;MOD($I296,1)*24,1,0))),0)</f>
        <v>0</v>
      </c>
      <c r="V296" s="66" t="b">
        <f>IF(AND($M296,$P296&gt;0),IF(ISNA(VLOOKUP(C296,Oz_Stations,1,FALSE)),0,(ROUND($I296-$H296,0)+1-IF(MOD($H296,1)*24&gt;MOD(Lunch_Stop,1)*24,1,0)-IF(MOD(Lunch_Start,1)*24&gt;MOD($I296,1)*24,1,0))))</f>
        <v>0</v>
      </c>
      <c r="W296" s="66">
        <f>IF(AND($M296,$Q296&gt;0),IF(ISNA(VLOOKUP(C296,Oz_Stations,1,FALSE)),0,(ROUND($I296-$H296,0)+1-IF(MOD($H296,1)*24&gt;MOD(Dinner_Stop,1)*24,1,0)-IF(MOD(Dinner_Start,1)*24&gt;MOD($I296,1)*24,1,0))),0)</f>
        <v>0</v>
      </c>
      <c r="X296" s="63">
        <f t="shared" si="89"/>
        <v>0</v>
      </c>
      <c r="Y296" s="63">
        <f t="shared" si="90"/>
        <v>0</v>
      </c>
      <c r="Z296" s="185">
        <f t="shared" si="91"/>
        <v>0</v>
      </c>
      <c r="AA296" s="191">
        <f t="shared" si="92"/>
        <v>0</v>
      </c>
      <c r="AB296" s="227">
        <f t="shared" si="86"/>
        <v>0</v>
      </c>
    </row>
    <row r="297" spans="1:28" ht="15" customHeight="1">
      <c r="A297" s="170">
        <f t="shared" si="87"/>
        <v>41748</v>
      </c>
      <c r="B297" s="168"/>
      <c r="C297" s="169"/>
      <c r="D297" s="167"/>
      <c r="E297" s="13">
        <f t="shared" si="84"/>
        <v>41748</v>
      </c>
      <c r="F297" s="12"/>
      <c r="G297" s="17"/>
      <c r="H297" s="16" t="str">
        <f t="shared" si="79"/>
        <v/>
      </c>
      <c r="I297" s="11" t="str">
        <f t="shared" si="80"/>
        <v/>
      </c>
      <c r="J297" s="10"/>
      <c r="K297" s="162"/>
      <c r="L297" s="67">
        <f t="shared" si="81"/>
        <v>0</v>
      </c>
      <c r="M297" s="9" t="str">
        <f t="shared" si="85"/>
        <v/>
      </c>
      <c r="N297" s="61">
        <f t="shared" si="88"/>
        <v>0</v>
      </c>
      <c r="O297" s="62">
        <f t="shared" si="95"/>
        <v>0</v>
      </c>
      <c r="P297" s="63">
        <f t="shared" si="95"/>
        <v>0</v>
      </c>
      <c r="Q297" s="63">
        <f t="shared" si="95"/>
        <v>0</v>
      </c>
      <c r="R297" s="182" t="str">
        <f t="shared" si="94"/>
        <v/>
      </c>
      <c r="S297" s="63">
        <f t="shared" si="82"/>
        <v>0</v>
      </c>
      <c r="T297" s="64">
        <f t="shared" si="83"/>
        <v>0</v>
      </c>
      <c r="U297" s="65">
        <f>IF(AND($M297,$O297&gt;0),IF(ISNA(VLOOKUP(C297,Oz_Stations,1,FALSE)),0,(ROUND($I297-$H297,0)+1-IF(MOD($H297,1)*24&gt;MOD(Brekky_Stop,1)*24,1,0)-IF(MOD(Brekky_Start,1)*24&gt;MOD($I297,1)*24,1,0))),0)</f>
        <v>0</v>
      </c>
      <c r="V297" s="66" t="b">
        <f>IF(AND($M297,$P297&gt;0),IF(ISNA(VLOOKUP(C297,Oz_Stations,1,FALSE)),0,(ROUND($I297-$H297,0)+1-IF(MOD($H297,1)*24&gt;MOD(Lunch_Stop,1)*24,1,0)-IF(MOD(Lunch_Start,1)*24&gt;MOD($I297,1)*24,1,0))))</f>
        <v>0</v>
      </c>
      <c r="W297" s="66">
        <f>IF(AND($M297,$Q297&gt;0),IF(ISNA(VLOOKUP(C297,Oz_Stations,1,FALSE)),0,(ROUND($I297-$H297,0)+1-IF(MOD($H297,1)*24&gt;MOD(Dinner_Stop,1)*24,1,0)-IF(MOD(Dinner_Start,1)*24&gt;MOD($I297,1)*24,1,0))),0)</f>
        <v>0</v>
      </c>
      <c r="X297" s="63">
        <f t="shared" si="89"/>
        <v>0</v>
      </c>
      <c r="Y297" s="63">
        <f t="shared" si="90"/>
        <v>0</v>
      </c>
      <c r="Z297" s="185">
        <f t="shared" si="91"/>
        <v>0</v>
      </c>
      <c r="AA297" s="191">
        <f t="shared" si="92"/>
        <v>0</v>
      </c>
      <c r="AB297" s="227">
        <f t="shared" si="86"/>
        <v>0</v>
      </c>
    </row>
    <row r="298" spans="1:28" ht="15" customHeight="1">
      <c r="A298" s="170">
        <f t="shared" si="87"/>
        <v>41749</v>
      </c>
      <c r="B298" s="168"/>
      <c r="C298" s="169"/>
      <c r="D298" s="167"/>
      <c r="E298" s="13">
        <f t="shared" si="84"/>
        <v>41749</v>
      </c>
      <c r="F298" s="12"/>
      <c r="G298" s="17"/>
      <c r="H298" s="16" t="str">
        <f t="shared" si="79"/>
        <v/>
      </c>
      <c r="I298" s="11" t="str">
        <f t="shared" si="80"/>
        <v/>
      </c>
      <c r="J298" s="10"/>
      <c r="K298" s="162"/>
      <c r="L298" s="67">
        <f t="shared" si="81"/>
        <v>0</v>
      </c>
      <c r="M298" s="9" t="str">
        <f t="shared" si="85"/>
        <v/>
      </c>
      <c r="N298" s="61">
        <f t="shared" si="88"/>
        <v>0</v>
      </c>
      <c r="O298" s="62">
        <f t="shared" si="95"/>
        <v>0</v>
      </c>
      <c r="P298" s="63">
        <f t="shared" si="95"/>
        <v>0</v>
      </c>
      <c r="Q298" s="63">
        <f t="shared" si="95"/>
        <v>0</v>
      </c>
      <c r="R298" s="182" t="str">
        <f t="shared" si="94"/>
        <v/>
      </c>
      <c r="S298" s="63">
        <f t="shared" si="82"/>
        <v>0</v>
      </c>
      <c r="T298" s="64">
        <f t="shared" si="83"/>
        <v>0</v>
      </c>
      <c r="U298" s="65">
        <f>IF(AND($M298,$O298&gt;0),IF(ISNA(VLOOKUP(C298,Oz_Stations,1,FALSE)),0,(ROUND($I298-$H298,0)+1-IF(MOD($H298,1)*24&gt;MOD(Brekky_Stop,1)*24,1,0)-IF(MOD(Brekky_Start,1)*24&gt;MOD($I298,1)*24,1,0))),0)</f>
        <v>0</v>
      </c>
      <c r="V298" s="66" t="b">
        <f>IF(AND($M298,$P298&gt;0),IF(ISNA(VLOOKUP(C298,Oz_Stations,1,FALSE)),0,(ROUND($I298-$H298,0)+1-IF(MOD($H298,1)*24&gt;MOD(Lunch_Stop,1)*24,1,0)-IF(MOD(Lunch_Start,1)*24&gt;MOD($I298,1)*24,1,0))))</f>
        <v>0</v>
      </c>
      <c r="W298" s="66">
        <f>IF(AND($M298,$Q298&gt;0),IF(ISNA(VLOOKUP(C298,Oz_Stations,1,FALSE)),0,(ROUND($I298-$H298,0)+1-IF(MOD($H298,1)*24&gt;MOD(Dinner_Stop,1)*24,1,0)-IF(MOD(Dinner_Start,1)*24&gt;MOD($I298,1)*24,1,0))),0)</f>
        <v>0</v>
      </c>
      <c r="X298" s="63">
        <f t="shared" si="89"/>
        <v>0</v>
      </c>
      <c r="Y298" s="63">
        <f t="shared" si="90"/>
        <v>0</v>
      </c>
      <c r="Z298" s="185">
        <f t="shared" si="91"/>
        <v>0</v>
      </c>
      <c r="AA298" s="191">
        <f t="shared" si="92"/>
        <v>0</v>
      </c>
      <c r="AB298" s="227">
        <f t="shared" si="86"/>
        <v>0</v>
      </c>
    </row>
    <row r="299" spans="1:28" ht="15" customHeight="1">
      <c r="A299" s="170">
        <f t="shared" si="87"/>
        <v>41750</v>
      </c>
      <c r="B299" s="168"/>
      <c r="C299" s="169"/>
      <c r="D299" s="167"/>
      <c r="E299" s="13">
        <f t="shared" si="84"/>
        <v>41750</v>
      </c>
      <c r="F299" s="12"/>
      <c r="G299" s="17"/>
      <c r="H299" s="16" t="str">
        <f t="shared" si="79"/>
        <v/>
      </c>
      <c r="I299" s="11" t="str">
        <f t="shared" si="80"/>
        <v/>
      </c>
      <c r="J299" s="10"/>
      <c r="K299" s="162"/>
      <c r="L299" s="67">
        <f t="shared" si="81"/>
        <v>0</v>
      </c>
      <c r="M299" s="9" t="str">
        <f t="shared" si="85"/>
        <v/>
      </c>
      <c r="N299" s="61">
        <f t="shared" si="88"/>
        <v>0</v>
      </c>
      <c r="O299" s="62">
        <f t="shared" si="95"/>
        <v>0</v>
      </c>
      <c r="P299" s="63">
        <f t="shared" si="95"/>
        <v>0</v>
      </c>
      <c r="Q299" s="63">
        <f t="shared" si="95"/>
        <v>0</v>
      </c>
      <c r="R299" s="182" t="str">
        <f t="shared" si="94"/>
        <v/>
      </c>
      <c r="S299" s="63">
        <f t="shared" si="82"/>
        <v>0</v>
      </c>
      <c r="T299" s="64">
        <f t="shared" si="83"/>
        <v>0</v>
      </c>
      <c r="U299" s="65">
        <f>IF(AND($M299,$O299&gt;0),IF(ISNA(VLOOKUP(C299,Oz_Stations,1,FALSE)),0,(ROUND($I299-$H299,0)+1-IF(MOD($H299,1)*24&gt;MOD(Brekky_Stop,1)*24,1,0)-IF(MOD(Brekky_Start,1)*24&gt;MOD($I299,1)*24,1,0))),0)</f>
        <v>0</v>
      </c>
      <c r="V299" s="66" t="b">
        <f>IF(AND($M299,$P299&gt;0),IF(ISNA(VLOOKUP(C299,Oz_Stations,1,FALSE)),0,(ROUND($I299-$H299,0)+1-IF(MOD($H299,1)*24&gt;MOD(Lunch_Stop,1)*24,1,0)-IF(MOD(Lunch_Start,1)*24&gt;MOD($I299,1)*24,1,0))))</f>
        <v>0</v>
      </c>
      <c r="W299" s="66">
        <f>IF(AND($M299,$Q299&gt;0),IF(ISNA(VLOOKUP(C299,Oz_Stations,1,FALSE)),0,(ROUND($I299-$H299,0)+1-IF(MOD($H299,1)*24&gt;MOD(Dinner_Stop,1)*24,1,0)-IF(MOD(Dinner_Start,1)*24&gt;MOD($I299,1)*24,1,0))),0)</f>
        <v>0</v>
      </c>
      <c r="X299" s="63">
        <f t="shared" si="89"/>
        <v>0</v>
      </c>
      <c r="Y299" s="63">
        <f t="shared" si="90"/>
        <v>0</v>
      </c>
      <c r="Z299" s="185">
        <f t="shared" si="91"/>
        <v>0</v>
      </c>
      <c r="AA299" s="191">
        <f t="shared" si="92"/>
        <v>0</v>
      </c>
      <c r="AB299" s="227">
        <f t="shared" si="86"/>
        <v>0</v>
      </c>
    </row>
    <row r="300" spans="1:28" ht="15" customHeight="1">
      <c r="A300" s="170">
        <f t="shared" si="87"/>
        <v>41751</v>
      </c>
      <c r="B300" s="168"/>
      <c r="C300" s="169"/>
      <c r="D300" s="167"/>
      <c r="E300" s="13">
        <f t="shared" si="84"/>
        <v>41751</v>
      </c>
      <c r="F300" s="12"/>
      <c r="G300" s="17"/>
      <c r="H300" s="16" t="str">
        <f t="shared" si="79"/>
        <v/>
      </c>
      <c r="I300" s="11" t="str">
        <f t="shared" si="80"/>
        <v/>
      </c>
      <c r="J300" s="10"/>
      <c r="K300" s="162"/>
      <c r="L300" s="67">
        <f t="shared" si="81"/>
        <v>0</v>
      </c>
      <c r="M300" s="9" t="str">
        <f t="shared" si="85"/>
        <v/>
      </c>
      <c r="N300" s="61">
        <f t="shared" si="88"/>
        <v>0</v>
      </c>
      <c r="O300" s="62">
        <f t="shared" si="95"/>
        <v>0</v>
      </c>
      <c r="P300" s="63">
        <f t="shared" si="95"/>
        <v>0</v>
      </c>
      <c r="Q300" s="63">
        <f t="shared" si="95"/>
        <v>0</v>
      </c>
      <c r="R300" s="182" t="str">
        <f t="shared" si="94"/>
        <v/>
      </c>
      <c r="S300" s="63">
        <f t="shared" si="82"/>
        <v>0</v>
      </c>
      <c r="T300" s="64">
        <f t="shared" si="83"/>
        <v>0</v>
      </c>
      <c r="U300" s="65">
        <f>IF(AND($M300,$O300&gt;0),IF(ISNA(VLOOKUP(C300,Oz_Stations,1,FALSE)),0,(ROUND($I300-$H300,0)+1-IF(MOD($H300,1)*24&gt;MOD(Brekky_Stop,1)*24,1,0)-IF(MOD(Brekky_Start,1)*24&gt;MOD($I300,1)*24,1,0))),0)</f>
        <v>0</v>
      </c>
      <c r="V300" s="66" t="b">
        <f>IF(AND($M300,$P300&gt;0),IF(ISNA(VLOOKUP(C300,Oz_Stations,1,FALSE)),0,(ROUND($I300-$H300,0)+1-IF(MOD($H300,1)*24&gt;MOD(Lunch_Stop,1)*24,1,0)-IF(MOD(Lunch_Start,1)*24&gt;MOD($I300,1)*24,1,0))))</f>
        <v>0</v>
      </c>
      <c r="W300" s="66">
        <f>IF(AND($M300,$Q300&gt;0),IF(ISNA(VLOOKUP(C300,Oz_Stations,1,FALSE)),0,(ROUND($I300-$H300,0)+1-IF(MOD($H300,1)*24&gt;MOD(Dinner_Stop,1)*24,1,0)-IF(MOD(Dinner_Start,1)*24&gt;MOD($I300,1)*24,1,0))),0)</f>
        <v>0</v>
      </c>
      <c r="X300" s="63">
        <f t="shared" si="89"/>
        <v>0</v>
      </c>
      <c r="Y300" s="63">
        <f t="shared" si="90"/>
        <v>0</v>
      </c>
      <c r="Z300" s="185">
        <f t="shared" si="91"/>
        <v>0</v>
      </c>
      <c r="AA300" s="191">
        <f t="shared" si="92"/>
        <v>0</v>
      </c>
      <c r="AB300" s="227">
        <f t="shared" si="86"/>
        <v>0</v>
      </c>
    </row>
    <row r="301" spans="1:28" ht="15" customHeight="1">
      <c r="A301" s="170">
        <f t="shared" si="87"/>
        <v>41752</v>
      </c>
      <c r="B301" s="168"/>
      <c r="C301" s="169"/>
      <c r="D301" s="167"/>
      <c r="E301" s="13">
        <f t="shared" si="84"/>
        <v>41752</v>
      </c>
      <c r="F301" s="12"/>
      <c r="G301" s="17"/>
      <c r="H301" s="16" t="str">
        <f t="shared" si="79"/>
        <v/>
      </c>
      <c r="I301" s="11" t="str">
        <f t="shared" si="80"/>
        <v/>
      </c>
      <c r="J301" s="10"/>
      <c r="K301" s="162"/>
      <c r="L301" s="67">
        <f t="shared" si="81"/>
        <v>0</v>
      </c>
      <c r="M301" s="9" t="str">
        <f t="shared" si="85"/>
        <v/>
      </c>
      <c r="N301" s="61">
        <f t="shared" si="88"/>
        <v>0</v>
      </c>
      <c r="O301" s="62">
        <f t="shared" si="95"/>
        <v>0</v>
      </c>
      <c r="P301" s="63">
        <f t="shared" si="95"/>
        <v>0</v>
      </c>
      <c r="Q301" s="63">
        <f t="shared" si="95"/>
        <v>0</v>
      </c>
      <c r="R301" s="182" t="str">
        <f t="shared" si="94"/>
        <v/>
      </c>
      <c r="S301" s="63">
        <f t="shared" si="82"/>
        <v>0</v>
      </c>
      <c r="T301" s="64">
        <f t="shared" si="83"/>
        <v>0</v>
      </c>
      <c r="U301" s="65">
        <f>IF(AND($M301,$O301&gt;0),IF(ISNA(VLOOKUP(C301,Oz_Stations,1,FALSE)),0,(ROUND($I301-$H301,0)+1-IF(MOD($H301,1)*24&gt;MOD(Brekky_Stop,1)*24,1,0)-IF(MOD(Brekky_Start,1)*24&gt;MOD($I301,1)*24,1,0))),0)</f>
        <v>0</v>
      </c>
      <c r="V301" s="66" t="b">
        <f>IF(AND($M301,$P301&gt;0),IF(ISNA(VLOOKUP(C301,Oz_Stations,1,FALSE)),0,(ROUND($I301-$H301,0)+1-IF(MOD($H301,1)*24&gt;MOD(Lunch_Stop,1)*24,1,0)-IF(MOD(Lunch_Start,1)*24&gt;MOD($I301,1)*24,1,0))))</f>
        <v>0</v>
      </c>
      <c r="W301" s="66">
        <f>IF(AND($M301,$Q301&gt;0),IF(ISNA(VLOOKUP(C301,Oz_Stations,1,FALSE)),0,(ROUND($I301-$H301,0)+1-IF(MOD($H301,1)*24&gt;MOD(Dinner_Stop,1)*24,1,0)-IF(MOD(Dinner_Start,1)*24&gt;MOD($I301,1)*24,1,0))),0)</f>
        <v>0</v>
      </c>
      <c r="X301" s="63">
        <f t="shared" si="89"/>
        <v>0</v>
      </c>
      <c r="Y301" s="63">
        <f t="shared" si="90"/>
        <v>0</v>
      </c>
      <c r="Z301" s="185">
        <f t="shared" si="91"/>
        <v>0</v>
      </c>
      <c r="AA301" s="191">
        <f t="shared" si="92"/>
        <v>0</v>
      </c>
      <c r="AB301" s="227">
        <f t="shared" si="86"/>
        <v>0</v>
      </c>
    </row>
    <row r="302" spans="1:28" ht="15" customHeight="1">
      <c r="A302" s="170">
        <f t="shared" si="87"/>
        <v>41753</v>
      </c>
      <c r="B302" s="168"/>
      <c r="C302" s="169"/>
      <c r="D302" s="167"/>
      <c r="E302" s="13">
        <f t="shared" si="84"/>
        <v>41753</v>
      </c>
      <c r="F302" s="12"/>
      <c r="G302" s="17"/>
      <c r="H302" s="16" t="str">
        <f t="shared" si="79"/>
        <v/>
      </c>
      <c r="I302" s="11" t="str">
        <f t="shared" si="80"/>
        <v/>
      </c>
      <c r="J302" s="10"/>
      <c r="K302" s="162"/>
      <c r="L302" s="67">
        <f t="shared" si="81"/>
        <v>0</v>
      </c>
      <c r="M302" s="9" t="str">
        <f t="shared" si="85"/>
        <v/>
      </c>
      <c r="N302" s="61">
        <f t="shared" si="88"/>
        <v>0</v>
      </c>
      <c r="O302" s="62">
        <f t="shared" si="95"/>
        <v>0</v>
      </c>
      <c r="P302" s="63">
        <f t="shared" si="95"/>
        <v>0</v>
      </c>
      <c r="Q302" s="63">
        <f t="shared" si="95"/>
        <v>0</v>
      </c>
      <c r="R302" s="182" t="str">
        <f t="shared" si="94"/>
        <v/>
      </c>
      <c r="S302" s="63">
        <f t="shared" si="82"/>
        <v>0</v>
      </c>
      <c r="T302" s="64">
        <f t="shared" si="83"/>
        <v>0</v>
      </c>
      <c r="U302" s="65">
        <f>IF(AND($M302,$O302&gt;0),IF(ISNA(VLOOKUP(C302,Oz_Stations,1,FALSE)),0,(ROUND($I302-$H302,0)+1-IF(MOD($H302,1)*24&gt;MOD(Brekky_Stop,1)*24,1,0)-IF(MOD(Brekky_Start,1)*24&gt;MOD($I302,1)*24,1,0))),0)</f>
        <v>0</v>
      </c>
      <c r="V302" s="66" t="b">
        <f>IF(AND($M302,$P302&gt;0),IF(ISNA(VLOOKUP(C302,Oz_Stations,1,FALSE)),0,(ROUND($I302-$H302,0)+1-IF(MOD($H302,1)*24&gt;MOD(Lunch_Stop,1)*24,1,0)-IF(MOD(Lunch_Start,1)*24&gt;MOD($I302,1)*24,1,0))))</f>
        <v>0</v>
      </c>
      <c r="W302" s="66">
        <f>IF(AND($M302,$Q302&gt;0),IF(ISNA(VLOOKUP(C302,Oz_Stations,1,FALSE)),0,(ROUND($I302-$H302,0)+1-IF(MOD($H302,1)*24&gt;MOD(Dinner_Stop,1)*24,1,0)-IF(MOD(Dinner_Start,1)*24&gt;MOD($I302,1)*24,1,0))),0)</f>
        <v>0</v>
      </c>
      <c r="X302" s="63">
        <f t="shared" si="89"/>
        <v>0</v>
      </c>
      <c r="Y302" s="63">
        <f t="shared" si="90"/>
        <v>0</v>
      </c>
      <c r="Z302" s="185">
        <f t="shared" si="91"/>
        <v>0</v>
      </c>
      <c r="AA302" s="191">
        <f t="shared" si="92"/>
        <v>0</v>
      </c>
      <c r="AB302" s="227">
        <f t="shared" si="86"/>
        <v>0</v>
      </c>
    </row>
    <row r="303" spans="1:28" ht="15" customHeight="1">
      <c r="A303" s="170">
        <f t="shared" si="87"/>
        <v>41754</v>
      </c>
      <c r="B303" s="168"/>
      <c r="C303" s="169"/>
      <c r="D303" s="167"/>
      <c r="E303" s="13">
        <f t="shared" si="84"/>
        <v>41754</v>
      </c>
      <c r="F303" s="12"/>
      <c r="G303" s="17"/>
      <c r="H303" s="16" t="str">
        <f t="shared" si="79"/>
        <v/>
      </c>
      <c r="I303" s="11" t="str">
        <f t="shared" si="80"/>
        <v/>
      </c>
      <c r="J303" s="10"/>
      <c r="K303" s="162"/>
      <c r="L303" s="67">
        <f t="shared" si="81"/>
        <v>0</v>
      </c>
      <c r="M303" s="9" t="str">
        <f t="shared" si="85"/>
        <v/>
      </c>
      <c r="N303" s="61">
        <f t="shared" si="88"/>
        <v>0</v>
      </c>
      <c r="O303" s="62">
        <f t="shared" si="95"/>
        <v>0</v>
      </c>
      <c r="P303" s="63">
        <f t="shared" si="95"/>
        <v>0</v>
      </c>
      <c r="Q303" s="63">
        <f t="shared" si="95"/>
        <v>0</v>
      </c>
      <c r="R303" s="182" t="str">
        <f t="shared" si="94"/>
        <v/>
      </c>
      <c r="S303" s="63">
        <f t="shared" si="82"/>
        <v>0</v>
      </c>
      <c r="T303" s="64">
        <f t="shared" si="83"/>
        <v>0</v>
      </c>
      <c r="U303" s="65">
        <f>IF(AND($M303,$O303&gt;0),IF(ISNA(VLOOKUP(C303,Oz_Stations,1,FALSE)),0,(ROUND($I303-$H303,0)+1-IF(MOD($H303,1)*24&gt;MOD(Brekky_Stop,1)*24,1,0)-IF(MOD(Brekky_Start,1)*24&gt;MOD($I303,1)*24,1,0))),0)</f>
        <v>0</v>
      </c>
      <c r="V303" s="66" t="b">
        <f>IF(AND($M303,$P303&gt;0),IF(ISNA(VLOOKUP(C303,Oz_Stations,1,FALSE)),0,(ROUND($I303-$H303,0)+1-IF(MOD($H303,1)*24&gt;MOD(Lunch_Stop,1)*24,1,0)-IF(MOD(Lunch_Start,1)*24&gt;MOD($I303,1)*24,1,0))))</f>
        <v>0</v>
      </c>
      <c r="W303" s="66">
        <f>IF(AND($M303,$Q303&gt;0),IF(ISNA(VLOOKUP(C303,Oz_Stations,1,FALSE)),0,(ROUND($I303-$H303,0)+1-IF(MOD($H303,1)*24&gt;MOD(Dinner_Stop,1)*24,1,0)-IF(MOD(Dinner_Start,1)*24&gt;MOD($I303,1)*24,1,0))),0)</f>
        <v>0</v>
      </c>
      <c r="X303" s="63">
        <f t="shared" si="89"/>
        <v>0</v>
      </c>
      <c r="Y303" s="63">
        <f t="shared" si="90"/>
        <v>0</v>
      </c>
      <c r="Z303" s="185">
        <f t="shared" si="91"/>
        <v>0</v>
      </c>
      <c r="AA303" s="191">
        <f t="shared" si="92"/>
        <v>0</v>
      </c>
      <c r="AB303" s="227">
        <f t="shared" si="86"/>
        <v>0</v>
      </c>
    </row>
    <row r="304" spans="1:28" ht="15" customHeight="1">
      <c r="A304" s="170">
        <f t="shared" si="87"/>
        <v>41755</v>
      </c>
      <c r="B304" s="168"/>
      <c r="C304" s="169"/>
      <c r="D304" s="167"/>
      <c r="E304" s="13">
        <f t="shared" si="84"/>
        <v>41755</v>
      </c>
      <c r="F304" s="12"/>
      <c r="G304" s="17"/>
      <c r="H304" s="16" t="str">
        <f t="shared" si="79"/>
        <v/>
      </c>
      <c r="I304" s="11" t="str">
        <f t="shared" si="80"/>
        <v/>
      </c>
      <c r="J304" s="10"/>
      <c r="K304" s="162"/>
      <c r="L304" s="67">
        <f t="shared" si="81"/>
        <v>0</v>
      </c>
      <c r="M304" s="9" t="str">
        <f t="shared" si="85"/>
        <v/>
      </c>
      <c r="N304" s="61">
        <f t="shared" si="88"/>
        <v>0</v>
      </c>
      <c r="O304" s="62">
        <f t="shared" si="95"/>
        <v>0</v>
      </c>
      <c r="P304" s="63">
        <f t="shared" si="95"/>
        <v>0</v>
      </c>
      <c r="Q304" s="63">
        <f t="shared" si="95"/>
        <v>0</v>
      </c>
      <c r="R304" s="182" t="str">
        <f t="shared" si="94"/>
        <v/>
      </c>
      <c r="S304" s="63">
        <f t="shared" si="82"/>
        <v>0</v>
      </c>
      <c r="T304" s="64">
        <f t="shared" si="83"/>
        <v>0</v>
      </c>
      <c r="U304" s="65">
        <f>IF(AND($M304,$O304&gt;0),IF(ISNA(VLOOKUP(C304,Oz_Stations,1,FALSE)),0,(ROUND($I304-$H304,0)+1-IF(MOD($H304,1)*24&gt;MOD(Brekky_Stop,1)*24,1,0)-IF(MOD(Brekky_Start,1)*24&gt;MOD($I304,1)*24,1,0))),0)</f>
        <v>0</v>
      </c>
      <c r="V304" s="66" t="b">
        <f>IF(AND($M304,$P304&gt;0),IF(ISNA(VLOOKUP(C304,Oz_Stations,1,FALSE)),0,(ROUND($I304-$H304,0)+1-IF(MOD($H304,1)*24&gt;MOD(Lunch_Stop,1)*24,1,0)-IF(MOD(Lunch_Start,1)*24&gt;MOD($I304,1)*24,1,0))))</f>
        <v>0</v>
      </c>
      <c r="W304" s="66">
        <f>IF(AND($M304,$Q304&gt;0),IF(ISNA(VLOOKUP(C304,Oz_Stations,1,FALSE)),0,(ROUND($I304-$H304,0)+1-IF(MOD($H304,1)*24&gt;MOD(Dinner_Stop,1)*24,1,0)-IF(MOD(Dinner_Start,1)*24&gt;MOD($I304,1)*24,1,0))),0)</f>
        <v>0</v>
      </c>
      <c r="X304" s="63">
        <f t="shared" si="89"/>
        <v>0</v>
      </c>
      <c r="Y304" s="63">
        <f t="shared" si="90"/>
        <v>0</v>
      </c>
      <c r="Z304" s="185">
        <f t="shared" si="91"/>
        <v>0</v>
      </c>
      <c r="AA304" s="191">
        <f t="shared" si="92"/>
        <v>0</v>
      </c>
      <c r="AB304" s="227">
        <f t="shared" si="86"/>
        <v>0</v>
      </c>
    </row>
    <row r="305" spans="1:28" ht="15" customHeight="1">
      <c r="A305" s="170">
        <f t="shared" si="87"/>
        <v>41756</v>
      </c>
      <c r="B305" s="168"/>
      <c r="C305" s="169"/>
      <c r="D305" s="167"/>
      <c r="E305" s="13">
        <f t="shared" si="84"/>
        <v>41756</v>
      </c>
      <c r="F305" s="12"/>
      <c r="G305" s="17"/>
      <c r="H305" s="16" t="str">
        <f t="shared" si="79"/>
        <v/>
      </c>
      <c r="I305" s="11" t="str">
        <f t="shared" si="80"/>
        <v/>
      </c>
      <c r="J305" s="10"/>
      <c r="K305" s="162"/>
      <c r="L305" s="67">
        <f t="shared" si="81"/>
        <v>0</v>
      </c>
      <c r="M305" s="9" t="str">
        <f t="shared" si="85"/>
        <v/>
      </c>
      <c r="N305" s="61">
        <f t="shared" si="88"/>
        <v>0</v>
      </c>
      <c r="O305" s="62">
        <f t="shared" ref="O305:Q324" si="96">IF(ISNA(VLOOKUP($C305,OZ_TD_Stations,1,FALSE)),0,VLOOKUP($C305,OZ_StnAllow,O$4,FALSE))</f>
        <v>0</v>
      </c>
      <c r="P305" s="63">
        <f t="shared" si="96"/>
        <v>0</v>
      </c>
      <c r="Q305" s="63">
        <f t="shared" si="96"/>
        <v>0</v>
      </c>
      <c r="R305" s="182" t="str">
        <f t="shared" si="94"/>
        <v/>
      </c>
      <c r="S305" s="63">
        <f t="shared" si="82"/>
        <v>0</v>
      </c>
      <c r="T305" s="64">
        <f t="shared" si="83"/>
        <v>0</v>
      </c>
      <c r="U305" s="65">
        <f>IF(AND($M305,$O305&gt;0),IF(ISNA(VLOOKUP(C305,Oz_Stations,1,FALSE)),0,(ROUND($I305-$H305,0)+1-IF(MOD($H305,1)*24&gt;MOD(Brekky_Stop,1)*24,1,0)-IF(MOD(Brekky_Start,1)*24&gt;MOD($I305,1)*24,1,0))),0)</f>
        <v>0</v>
      </c>
      <c r="V305" s="66" t="b">
        <f>IF(AND($M305,$P305&gt;0),IF(ISNA(VLOOKUP(C305,Oz_Stations,1,FALSE)),0,(ROUND($I305-$H305,0)+1-IF(MOD($H305,1)*24&gt;MOD(Lunch_Stop,1)*24,1,0)-IF(MOD(Lunch_Start,1)*24&gt;MOD($I305,1)*24,1,0))))</f>
        <v>0</v>
      </c>
      <c r="W305" s="66">
        <f>IF(AND($M305,$Q305&gt;0),IF(ISNA(VLOOKUP(C305,Oz_Stations,1,FALSE)),0,(ROUND($I305-$H305,0)+1-IF(MOD($H305,1)*24&gt;MOD(Dinner_Stop,1)*24,1,0)-IF(MOD(Dinner_Start,1)*24&gt;MOD($I305,1)*24,1,0))),0)</f>
        <v>0</v>
      </c>
      <c r="X305" s="63">
        <f t="shared" si="89"/>
        <v>0</v>
      </c>
      <c r="Y305" s="63">
        <f t="shared" si="90"/>
        <v>0</v>
      </c>
      <c r="Z305" s="185">
        <f t="shared" si="91"/>
        <v>0</v>
      </c>
      <c r="AA305" s="191">
        <f t="shared" si="92"/>
        <v>0</v>
      </c>
      <c r="AB305" s="227">
        <f t="shared" si="86"/>
        <v>0</v>
      </c>
    </row>
    <row r="306" spans="1:28" ht="15" customHeight="1">
      <c r="A306" s="170">
        <f t="shared" si="87"/>
        <v>41757</v>
      </c>
      <c r="B306" s="168"/>
      <c r="C306" s="169"/>
      <c r="D306" s="167"/>
      <c r="E306" s="13">
        <f t="shared" si="84"/>
        <v>41757</v>
      </c>
      <c r="F306" s="12"/>
      <c r="G306" s="17"/>
      <c r="H306" s="16" t="str">
        <f t="shared" si="79"/>
        <v/>
      </c>
      <c r="I306" s="11" t="str">
        <f t="shared" si="80"/>
        <v/>
      </c>
      <c r="J306" s="10"/>
      <c r="K306" s="162"/>
      <c r="L306" s="67">
        <f t="shared" si="81"/>
        <v>0</v>
      </c>
      <c r="M306" s="9" t="str">
        <f t="shared" si="85"/>
        <v/>
      </c>
      <c r="N306" s="61">
        <f t="shared" si="88"/>
        <v>0</v>
      </c>
      <c r="O306" s="62">
        <f t="shared" si="96"/>
        <v>0</v>
      </c>
      <c r="P306" s="63">
        <f t="shared" si="96"/>
        <v>0</v>
      </c>
      <c r="Q306" s="63">
        <f t="shared" si="96"/>
        <v>0</v>
      </c>
      <c r="R306" s="182" t="str">
        <f t="shared" si="94"/>
        <v/>
      </c>
      <c r="S306" s="63">
        <f t="shared" si="82"/>
        <v>0</v>
      </c>
      <c r="T306" s="64">
        <f t="shared" si="83"/>
        <v>0</v>
      </c>
      <c r="U306" s="65">
        <f>IF(AND($M306,$O306&gt;0),IF(ISNA(VLOOKUP(C306,Oz_Stations,1,FALSE)),0,(ROUND($I306-$H306,0)+1-IF(MOD($H306,1)*24&gt;MOD(Brekky_Stop,1)*24,1,0)-IF(MOD(Brekky_Start,1)*24&gt;MOD($I306,1)*24,1,0))),0)</f>
        <v>0</v>
      </c>
      <c r="V306" s="66" t="b">
        <f>IF(AND($M306,$P306&gt;0),IF(ISNA(VLOOKUP(C306,Oz_Stations,1,FALSE)),0,(ROUND($I306-$H306,0)+1-IF(MOD($H306,1)*24&gt;MOD(Lunch_Stop,1)*24,1,0)-IF(MOD(Lunch_Start,1)*24&gt;MOD($I306,1)*24,1,0))))</f>
        <v>0</v>
      </c>
      <c r="W306" s="66">
        <f>IF(AND($M306,$Q306&gt;0),IF(ISNA(VLOOKUP(C306,Oz_Stations,1,FALSE)),0,(ROUND($I306-$H306,0)+1-IF(MOD($H306,1)*24&gt;MOD(Dinner_Stop,1)*24,1,0)-IF(MOD(Dinner_Start,1)*24&gt;MOD($I306,1)*24,1,0))),0)</f>
        <v>0</v>
      </c>
      <c r="X306" s="63">
        <f t="shared" si="89"/>
        <v>0</v>
      </c>
      <c r="Y306" s="63">
        <f t="shared" si="90"/>
        <v>0</v>
      </c>
      <c r="Z306" s="185">
        <f t="shared" si="91"/>
        <v>0</v>
      </c>
      <c r="AA306" s="191">
        <f t="shared" si="92"/>
        <v>0</v>
      </c>
      <c r="AB306" s="227">
        <f t="shared" si="86"/>
        <v>0</v>
      </c>
    </row>
    <row r="307" spans="1:28" ht="15" customHeight="1">
      <c r="A307" s="170">
        <f t="shared" si="87"/>
        <v>41758</v>
      </c>
      <c r="B307" s="168"/>
      <c r="C307" s="169"/>
      <c r="D307" s="167"/>
      <c r="E307" s="13">
        <f t="shared" si="84"/>
        <v>41758</v>
      </c>
      <c r="F307" s="12"/>
      <c r="G307" s="17"/>
      <c r="H307" s="16" t="str">
        <f t="shared" si="79"/>
        <v/>
      </c>
      <c r="I307" s="11" t="str">
        <f t="shared" si="80"/>
        <v/>
      </c>
      <c r="J307" s="10"/>
      <c r="K307" s="162"/>
      <c r="L307" s="67">
        <f t="shared" si="81"/>
        <v>0</v>
      </c>
      <c r="M307" s="9" t="str">
        <f t="shared" si="85"/>
        <v/>
      </c>
      <c r="N307" s="61">
        <f t="shared" si="88"/>
        <v>0</v>
      </c>
      <c r="O307" s="62">
        <f t="shared" si="96"/>
        <v>0</v>
      </c>
      <c r="P307" s="63">
        <f t="shared" si="96"/>
        <v>0</v>
      </c>
      <c r="Q307" s="63">
        <f t="shared" si="96"/>
        <v>0</v>
      </c>
      <c r="R307" s="182" t="str">
        <f t="shared" si="94"/>
        <v/>
      </c>
      <c r="S307" s="63">
        <f t="shared" si="82"/>
        <v>0</v>
      </c>
      <c r="T307" s="64">
        <f t="shared" si="83"/>
        <v>0</v>
      </c>
      <c r="U307" s="65">
        <f>IF(AND($M307,$O307&gt;0),IF(ISNA(VLOOKUP(C307,Oz_Stations,1,FALSE)),0,(ROUND($I307-$H307,0)+1-IF(MOD($H307,1)*24&gt;MOD(Brekky_Stop,1)*24,1,0)-IF(MOD(Brekky_Start,1)*24&gt;MOD($I307,1)*24,1,0))),0)</f>
        <v>0</v>
      </c>
      <c r="V307" s="66" t="b">
        <f>IF(AND($M307,$P307&gt;0),IF(ISNA(VLOOKUP(C307,Oz_Stations,1,FALSE)),0,(ROUND($I307-$H307,0)+1-IF(MOD($H307,1)*24&gt;MOD(Lunch_Stop,1)*24,1,0)-IF(MOD(Lunch_Start,1)*24&gt;MOD($I307,1)*24,1,0))))</f>
        <v>0</v>
      </c>
      <c r="W307" s="66">
        <f>IF(AND($M307,$Q307&gt;0),IF(ISNA(VLOOKUP(C307,Oz_Stations,1,FALSE)),0,(ROUND($I307-$H307,0)+1-IF(MOD($H307,1)*24&gt;MOD(Dinner_Stop,1)*24,1,0)-IF(MOD(Dinner_Start,1)*24&gt;MOD($I307,1)*24,1,0))),0)</f>
        <v>0</v>
      </c>
      <c r="X307" s="63">
        <f t="shared" si="89"/>
        <v>0</v>
      </c>
      <c r="Y307" s="63">
        <f t="shared" si="90"/>
        <v>0</v>
      </c>
      <c r="Z307" s="185">
        <f t="shared" si="91"/>
        <v>0</v>
      </c>
      <c r="AA307" s="191">
        <f t="shared" si="92"/>
        <v>0</v>
      </c>
      <c r="AB307" s="227">
        <f t="shared" si="86"/>
        <v>0</v>
      </c>
    </row>
    <row r="308" spans="1:28" ht="15" customHeight="1">
      <c r="A308" s="170">
        <f t="shared" si="87"/>
        <v>41759</v>
      </c>
      <c r="B308" s="168"/>
      <c r="C308" s="169"/>
      <c r="D308" s="167"/>
      <c r="E308" s="13">
        <f t="shared" si="84"/>
        <v>41759</v>
      </c>
      <c r="F308" s="12"/>
      <c r="G308" s="17"/>
      <c r="H308" s="16" t="str">
        <f t="shared" si="79"/>
        <v/>
      </c>
      <c r="I308" s="11" t="str">
        <f t="shared" si="80"/>
        <v/>
      </c>
      <c r="J308" s="10"/>
      <c r="K308" s="162"/>
      <c r="L308" s="67">
        <f t="shared" si="81"/>
        <v>0</v>
      </c>
      <c r="M308" s="9" t="str">
        <f t="shared" si="85"/>
        <v/>
      </c>
      <c r="N308" s="61">
        <f t="shared" si="88"/>
        <v>0</v>
      </c>
      <c r="O308" s="62">
        <f t="shared" si="96"/>
        <v>0</v>
      </c>
      <c r="P308" s="63">
        <f t="shared" si="96"/>
        <v>0</v>
      </c>
      <c r="Q308" s="63">
        <f t="shared" si="96"/>
        <v>0</v>
      </c>
      <c r="R308" s="182" t="str">
        <f t="shared" si="94"/>
        <v/>
      </c>
      <c r="S308" s="63">
        <f t="shared" si="82"/>
        <v>0</v>
      </c>
      <c r="T308" s="64">
        <f t="shared" si="83"/>
        <v>0</v>
      </c>
      <c r="U308" s="65">
        <f>IF(AND($M308,$O308&gt;0),IF(ISNA(VLOOKUP(C308,Oz_Stations,1,FALSE)),0,(ROUND($I308-$H308,0)+1-IF(MOD($H308,1)*24&gt;MOD(Brekky_Stop,1)*24,1,0)-IF(MOD(Brekky_Start,1)*24&gt;MOD($I308,1)*24,1,0))),0)</f>
        <v>0</v>
      </c>
      <c r="V308" s="66" t="b">
        <f>IF(AND($M308,$P308&gt;0),IF(ISNA(VLOOKUP(C308,Oz_Stations,1,FALSE)),0,(ROUND($I308-$H308,0)+1-IF(MOD($H308,1)*24&gt;MOD(Lunch_Stop,1)*24,1,0)-IF(MOD(Lunch_Start,1)*24&gt;MOD($I308,1)*24,1,0))))</f>
        <v>0</v>
      </c>
      <c r="W308" s="66">
        <f>IF(AND($M308,$Q308&gt;0),IF(ISNA(VLOOKUP(C308,Oz_Stations,1,FALSE)),0,(ROUND($I308-$H308,0)+1-IF(MOD($H308,1)*24&gt;MOD(Dinner_Stop,1)*24,1,0)-IF(MOD(Dinner_Start,1)*24&gt;MOD($I308,1)*24,1,0))),0)</f>
        <v>0</v>
      </c>
      <c r="X308" s="63">
        <f t="shared" si="89"/>
        <v>0</v>
      </c>
      <c r="Y308" s="63">
        <f t="shared" si="90"/>
        <v>0</v>
      </c>
      <c r="Z308" s="185">
        <f t="shared" si="91"/>
        <v>0</v>
      </c>
      <c r="AA308" s="191">
        <f t="shared" si="92"/>
        <v>0</v>
      </c>
      <c r="AB308" s="227">
        <f t="shared" si="86"/>
        <v>0</v>
      </c>
    </row>
    <row r="309" spans="1:28" ht="15" customHeight="1">
      <c r="A309" s="170">
        <f t="shared" si="87"/>
        <v>41760</v>
      </c>
      <c r="B309" s="168"/>
      <c r="C309" s="169"/>
      <c r="D309" s="167"/>
      <c r="E309" s="13">
        <f t="shared" si="84"/>
        <v>41760</v>
      </c>
      <c r="F309" s="12"/>
      <c r="G309" s="17"/>
      <c r="H309" s="16" t="str">
        <f t="shared" si="79"/>
        <v/>
      </c>
      <c r="I309" s="11" t="str">
        <f t="shared" si="80"/>
        <v/>
      </c>
      <c r="J309" s="10"/>
      <c r="K309" s="162"/>
      <c r="L309" s="67">
        <f t="shared" si="81"/>
        <v>0</v>
      </c>
      <c r="M309" s="9" t="str">
        <f t="shared" si="85"/>
        <v/>
      </c>
      <c r="N309" s="61">
        <f t="shared" si="88"/>
        <v>0</v>
      </c>
      <c r="O309" s="62">
        <f t="shared" si="96"/>
        <v>0</v>
      </c>
      <c r="P309" s="63">
        <f t="shared" si="96"/>
        <v>0</v>
      </c>
      <c r="Q309" s="63">
        <f t="shared" si="96"/>
        <v>0</v>
      </c>
      <c r="R309" s="182" t="str">
        <f t="shared" si="94"/>
        <v/>
      </c>
      <c r="S309" s="63">
        <f t="shared" si="82"/>
        <v>0</v>
      </c>
      <c r="T309" s="64">
        <f t="shared" si="83"/>
        <v>0</v>
      </c>
      <c r="U309" s="65">
        <f>IF(AND($M309,$O309&gt;0),IF(ISNA(VLOOKUP(C309,Oz_Stations,1,FALSE)),0,(ROUND($I309-$H309,0)+1-IF(MOD($H309,1)*24&gt;MOD(Brekky_Stop,1)*24,1,0)-IF(MOD(Brekky_Start,1)*24&gt;MOD($I309,1)*24,1,0))),0)</f>
        <v>0</v>
      </c>
      <c r="V309" s="66" t="b">
        <f>IF(AND($M309,$P309&gt;0),IF(ISNA(VLOOKUP(C309,Oz_Stations,1,FALSE)),0,(ROUND($I309-$H309,0)+1-IF(MOD($H309,1)*24&gt;MOD(Lunch_Stop,1)*24,1,0)-IF(MOD(Lunch_Start,1)*24&gt;MOD($I309,1)*24,1,0))))</f>
        <v>0</v>
      </c>
      <c r="W309" s="66">
        <f>IF(AND($M309,$Q309&gt;0),IF(ISNA(VLOOKUP(C309,Oz_Stations,1,FALSE)),0,(ROUND($I309-$H309,0)+1-IF(MOD($H309,1)*24&gt;MOD(Dinner_Stop,1)*24,1,0)-IF(MOD(Dinner_Start,1)*24&gt;MOD($I309,1)*24,1,0))),0)</f>
        <v>0</v>
      </c>
      <c r="X309" s="63">
        <f t="shared" si="89"/>
        <v>0</v>
      </c>
      <c r="Y309" s="63">
        <f t="shared" si="90"/>
        <v>0</v>
      </c>
      <c r="Z309" s="185">
        <f t="shared" si="91"/>
        <v>0</v>
      </c>
      <c r="AA309" s="191">
        <f t="shared" si="92"/>
        <v>0</v>
      </c>
      <c r="AB309" s="227">
        <f t="shared" si="86"/>
        <v>0</v>
      </c>
    </row>
    <row r="310" spans="1:28" ht="15" customHeight="1">
      <c r="A310" s="170">
        <f t="shared" si="87"/>
        <v>41761</v>
      </c>
      <c r="B310" s="168"/>
      <c r="C310" s="169"/>
      <c r="D310" s="167"/>
      <c r="E310" s="13">
        <f t="shared" si="84"/>
        <v>41761</v>
      </c>
      <c r="F310" s="12"/>
      <c r="G310" s="17"/>
      <c r="H310" s="16" t="str">
        <f t="shared" si="79"/>
        <v/>
      </c>
      <c r="I310" s="11" t="str">
        <f t="shared" si="80"/>
        <v/>
      </c>
      <c r="J310" s="10"/>
      <c r="K310" s="162"/>
      <c r="L310" s="67">
        <f t="shared" si="81"/>
        <v>0</v>
      </c>
      <c r="M310" s="9" t="str">
        <f t="shared" si="85"/>
        <v/>
      </c>
      <c r="N310" s="61">
        <f t="shared" si="88"/>
        <v>0</v>
      </c>
      <c r="O310" s="62">
        <f t="shared" si="96"/>
        <v>0</v>
      </c>
      <c r="P310" s="63">
        <f t="shared" si="96"/>
        <v>0</v>
      </c>
      <c r="Q310" s="63">
        <f t="shared" si="96"/>
        <v>0</v>
      </c>
      <c r="R310" s="182" t="str">
        <f t="shared" si="94"/>
        <v/>
      </c>
      <c r="S310" s="63">
        <f t="shared" si="82"/>
        <v>0</v>
      </c>
      <c r="T310" s="64">
        <f t="shared" si="83"/>
        <v>0</v>
      </c>
      <c r="U310" s="65">
        <f>IF(AND($M310,$O310&gt;0),IF(ISNA(VLOOKUP(C310,Oz_Stations,1,FALSE)),0,(ROUND($I310-$H310,0)+1-IF(MOD($H310,1)*24&gt;MOD(Brekky_Stop,1)*24,1,0)-IF(MOD(Brekky_Start,1)*24&gt;MOD($I310,1)*24,1,0))),0)</f>
        <v>0</v>
      </c>
      <c r="V310" s="66" t="b">
        <f>IF(AND($M310,$P310&gt;0),IF(ISNA(VLOOKUP(C310,Oz_Stations,1,FALSE)),0,(ROUND($I310-$H310,0)+1-IF(MOD($H310,1)*24&gt;MOD(Lunch_Stop,1)*24,1,0)-IF(MOD(Lunch_Start,1)*24&gt;MOD($I310,1)*24,1,0))))</f>
        <v>0</v>
      </c>
      <c r="W310" s="66">
        <f>IF(AND($M310,$Q310&gt;0),IF(ISNA(VLOOKUP(C310,Oz_Stations,1,FALSE)),0,(ROUND($I310-$H310,0)+1-IF(MOD($H310,1)*24&gt;MOD(Dinner_Stop,1)*24,1,0)-IF(MOD(Dinner_Start,1)*24&gt;MOD($I310,1)*24,1,0))),0)</f>
        <v>0</v>
      </c>
      <c r="X310" s="63">
        <f t="shared" si="89"/>
        <v>0</v>
      </c>
      <c r="Y310" s="63">
        <f t="shared" si="90"/>
        <v>0</v>
      </c>
      <c r="Z310" s="185">
        <f t="shared" si="91"/>
        <v>0</v>
      </c>
      <c r="AA310" s="191">
        <f t="shared" si="92"/>
        <v>0</v>
      </c>
      <c r="AB310" s="227">
        <f t="shared" si="86"/>
        <v>0</v>
      </c>
    </row>
    <row r="311" spans="1:28" ht="15" customHeight="1">
      <c r="A311" s="170">
        <f t="shared" si="87"/>
        <v>41762</v>
      </c>
      <c r="B311" s="168"/>
      <c r="C311" s="169"/>
      <c r="D311" s="167"/>
      <c r="E311" s="13">
        <f t="shared" si="84"/>
        <v>41762</v>
      </c>
      <c r="F311" s="12"/>
      <c r="G311" s="17"/>
      <c r="H311" s="16" t="str">
        <f t="shared" si="79"/>
        <v/>
      </c>
      <c r="I311" s="11" t="str">
        <f t="shared" si="80"/>
        <v/>
      </c>
      <c r="J311" s="10"/>
      <c r="K311" s="162"/>
      <c r="L311" s="67">
        <f t="shared" si="81"/>
        <v>0</v>
      </c>
      <c r="M311" s="9" t="str">
        <f t="shared" si="85"/>
        <v/>
      </c>
      <c r="N311" s="61">
        <f t="shared" si="88"/>
        <v>0</v>
      </c>
      <c r="O311" s="62">
        <f t="shared" si="96"/>
        <v>0</v>
      </c>
      <c r="P311" s="63">
        <f t="shared" si="96"/>
        <v>0</v>
      </c>
      <c r="Q311" s="63">
        <f t="shared" si="96"/>
        <v>0</v>
      </c>
      <c r="R311" s="182" t="str">
        <f t="shared" si="94"/>
        <v/>
      </c>
      <c r="S311" s="63">
        <f t="shared" si="82"/>
        <v>0</v>
      </c>
      <c r="T311" s="64">
        <f t="shared" si="83"/>
        <v>0</v>
      </c>
      <c r="U311" s="65">
        <f>IF(AND($M311,$O311&gt;0),IF(ISNA(VLOOKUP(C311,Oz_Stations,1,FALSE)),0,(ROUND($I311-$H311,0)+1-IF(MOD($H311,1)*24&gt;MOD(Brekky_Stop,1)*24,1,0)-IF(MOD(Brekky_Start,1)*24&gt;MOD($I311,1)*24,1,0))),0)</f>
        <v>0</v>
      </c>
      <c r="V311" s="66" t="b">
        <f>IF(AND($M311,$P311&gt;0),IF(ISNA(VLOOKUP(C311,Oz_Stations,1,FALSE)),0,(ROUND($I311-$H311,0)+1-IF(MOD($H311,1)*24&gt;MOD(Lunch_Stop,1)*24,1,0)-IF(MOD(Lunch_Start,1)*24&gt;MOD($I311,1)*24,1,0))))</f>
        <v>0</v>
      </c>
      <c r="W311" s="66">
        <f>IF(AND($M311,$Q311&gt;0),IF(ISNA(VLOOKUP(C311,Oz_Stations,1,FALSE)),0,(ROUND($I311-$H311,0)+1-IF(MOD($H311,1)*24&gt;MOD(Dinner_Stop,1)*24,1,0)-IF(MOD(Dinner_Start,1)*24&gt;MOD($I311,1)*24,1,0))),0)</f>
        <v>0</v>
      </c>
      <c r="X311" s="63">
        <f t="shared" si="89"/>
        <v>0</v>
      </c>
      <c r="Y311" s="63">
        <f t="shared" si="90"/>
        <v>0</v>
      </c>
      <c r="Z311" s="185">
        <f t="shared" si="91"/>
        <v>0</v>
      </c>
      <c r="AA311" s="191">
        <f t="shared" si="92"/>
        <v>0</v>
      </c>
      <c r="AB311" s="227">
        <f t="shared" si="86"/>
        <v>0</v>
      </c>
    </row>
    <row r="312" spans="1:28" ht="15" customHeight="1">
      <c r="A312" s="170">
        <f t="shared" si="87"/>
        <v>41763</v>
      </c>
      <c r="B312" s="168"/>
      <c r="C312" s="169"/>
      <c r="D312" s="167"/>
      <c r="E312" s="13">
        <f t="shared" si="84"/>
        <v>41763</v>
      </c>
      <c r="F312" s="12"/>
      <c r="G312" s="17"/>
      <c r="H312" s="16" t="str">
        <f t="shared" si="79"/>
        <v/>
      </c>
      <c r="I312" s="11" t="str">
        <f t="shared" si="80"/>
        <v/>
      </c>
      <c r="J312" s="10"/>
      <c r="K312" s="162"/>
      <c r="L312" s="67">
        <f t="shared" si="81"/>
        <v>0</v>
      </c>
      <c r="M312" s="9" t="str">
        <f t="shared" si="85"/>
        <v/>
      </c>
      <c r="N312" s="61">
        <f t="shared" si="88"/>
        <v>0</v>
      </c>
      <c r="O312" s="68">
        <f t="shared" si="96"/>
        <v>0</v>
      </c>
      <c r="P312" s="69">
        <f t="shared" si="96"/>
        <v>0</v>
      </c>
      <c r="Q312" s="69">
        <f t="shared" si="96"/>
        <v>0</v>
      </c>
      <c r="R312" s="182" t="str">
        <f t="shared" si="94"/>
        <v/>
      </c>
      <c r="S312" s="63">
        <f t="shared" si="82"/>
        <v>0</v>
      </c>
      <c r="T312" s="70">
        <f t="shared" si="83"/>
        <v>0</v>
      </c>
      <c r="U312" s="65">
        <f>IF(AND($M312,$O312&gt;0),IF(ISNA(VLOOKUP(C312,Oz_Stations,1,FALSE)),0,(ROUND($I312-$H312,0)+1-IF(MOD($H312,1)*24&gt;MOD(Brekky_Stop,1)*24,1,0)-IF(MOD(Brekky_Start,1)*24&gt;MOD($I312,1)*24,1,0))),0)</f>
        <v>0</v>
      </c>
      <c r="V312" s="66" t="b">
        <f>IF(AND($M312,$P312&gt;0),IF(ISNA(VLOOKUP(C312,Oz_Stations,1,FALSE)),0,(ROUND($I312-$H312,0)+1-IF(MOD($H312,1)*24&gt;MOD(Lunch_Stop,1)*24,1,0)-IF(MOD(Lunch_Start,1)*24&gt;MOD($I312,1)*24,1,0))))</f>
        <v>0</v>
      </c>
      <c r="W312" s="66">
        <f>IF(AND($M312,$Q312&gt;0),IF(ISNA(VLOOKUP(C312,Oz_Stations,1,FALSE)),0,(ROUND($I312-$H312,0)+1-IF(MOD($H312,1)*24&gt;MOD(Dinner_Stop,1)*24,1,0)-IF(MOD(Dinner_Start,1)*24&gt;MOD($I312,1)*24,1,0))),0)</f>
        <v>0</v>
      </c>
      <c r="X312" s="63">
        <f t="shared" si="89"/>
        <v>0</v>
      </c>
      <c r="Y312" s="63">
        <f t="shared" si="90"/>
        <v>0</v>
      </c>
      <c r="Z312" s="185">
        <f t="shared" si="91"/>
        <v>0</v>
      </c>
      <c r="AA312" s="191">
        <f t="shared" si="92"/>
        <v>0</v>
      </c>
      <c r="AB312" s="227">
        <f t="shared" si="86"/>
        <v>0</v>
      </c>
    </row>
    <row r="313" spans="1:28" ht="15" customHeight="1">
      <c r="A313" s="170">
        <f t="shared" si="87"/>
        <v>41764</v>
      </c>
      <c r="B313" s="168"/>
      <c r="C313" s="169"/>
      <c r="D313" s="167"/>
      <c r="E313" s="13">
        <f t="shared" si="84"/>
        <v>41764</v>
      </c>
      <c r="F313" s="12"/>
      <c r="G313" s="17"/>
      <c r="H313" s="16" t="str">
        <f t="shared" si="79"/>
        <v/>
      </c>
      <c r="I313" s="11" t="str">
        <f t="shared" si="80"/>
        <v/>
      </c>
      <c r="J313" s="10"/>
      <c r="K313" s="162"/>
      <c r="L313" s="67">
        <f t="shared" si="81"/>
        <v>0</v>
      </c>
      <c r="M313" s="9" t="str">
        <f t="shared" si="85"/>
        <v/>
      </c>
      <c r="N313" s="61">
        <f t="shared" si="88"/>
        <v>0</v>
      </c>
      <c r="O313" s="68">
        <f t="shared" si="96"/>
        <v>0</v>
      </c>
      <c r="P313" s="69">
        <f t="shared" si="96"/>
        <v>0</v>
      </c>
      <c r="Q313" s="69">
        <f t="shared" si="96"/>
        <v>0</v>
      </c>
      <c r="R313" s="182" t="str">
        <f t="shared" si="94"/>
        <v/>
      </c>
      <c r="S313" s="63">
        <f t="shared" si="82"/>
        <v>0</v>
      </c>
      <c r="T313" s="70">
        <f t="shared" si="83"/>
        <v>0</v>
      </c>
      <c r="U313" s="65">
        <f>IF(AND($M313,$O313&gt;0),IF(ISNA(VLOOKUP(C313,Oz_Stations,1,FALSE)),0,(ROUND($I313-$H313,0)+1-IF(MOD($H313,1)*24&gt;MOD(Brekky_Stop,1)*24,1,0)-IF(MOD(Brekky_Start,1)*24&gt;MOD($I313,1)*24,1,0))),0)</f>
        <v>0</v>
      </c>
      <c r="V313" s="66" t="b">
        <f>IF(AND($M313,$P313&gt;0),IF(ISNA(VLOOKUP(C313,Oz_Stations,1,FALSE)),0,(ROUND($I313-$H313,0)+1-IF(MOD($H313,1)*24&gt;MOD(Lunch_Stop,1)*24,1,0)-IF(MOD(Lunch_Start,1)*24&gt;MOD($I313,1)*24,1,0))))</f>
        <v>0</v>
      </c>
      <c r="W313" s="66">
        <f>IF(AND($M313,$Q313&gt;0),IF(ISNA(VLOOKUP(C313,Oz_Stations,1,FALSE)),0,(ROUND($I313-$H313,0)+1-IF(MOD($H313,1)*24&gt;MOD(Dinner_Stop,1)*24,1,0)-IF(MOD(Dinner_Start,1)*24&gt;MOD($I313,1)*24,1,0))),0)</f>
        <v>0</v>
      </c>
      <c r="X313" s="63">
        <f t="shared" si="89"/>
        <v>0</v>
      </c>
      <c r="Y313" s="63">
        <f t="shared" si="90"/>
        <v>0</v>
      </c>
      <c r="Z313" s="185">
        <f t="shared" si="91"/>
        <v>0</v>
      </c>
      <c r="AA313" s="191">
        <f t="shared" si="92"/>
        <v>0</v>
      </c>
      <c r="AB313" s="227">
        <f t="shared" si="86"/>
        <v>0</v>
      </c>
    </row>
    <row r="314" spans="1:28" ht="15" customHeight="1">
      <c r="A314" s="170">
        <f t="shared" si="87"/>
        <v>41765</v>
      </c>
      <c r="B314" s="168"/>
      <c r="C314" s="169"/>
      <c r="D314" s="167"/>
      <c r="E314" s="13">
        <f t="shared" si="84"/>
        <v>41765</v>
      </c>
      <c r="F314" s="12"/>
      <c r="G314" s="17"/>
      <c r="H314" s="16" t="str">
        <f t="shared" si="79"/>
        <v/>
      </c>
      <c r="I314" s="11" t="str">
        <f t="shared" si="80"/>
        <v/>
      </c>
      <c r="J314" s="10"/>
      <c r="K314" s="162"/>
      <c r="L314" s="67">
        <f t="shared" si="81"/>
        <v>0</v>
      </c>
      <c r="M314" s="9" t="str">
        <f t="shared" si="85"/>
        <v/>
      </c>
      <c r="N314" s="61">
        <f t="shared" si="88"/>
        <v>0</v>
      </c>
      <c r="O314" s="68">
        <f t="shared" si="96"/>
        <v>0</v>
      </c>
      <c r="P314" s="69">
        <f t="shared" si="96"/>
        <v>0</v>
      </c>
      <c r="Q314" s="69">
        <f t="shared" si="96"/>
        <v>0</v>
      </c>
      <c r="R314" s="182" t="str">
        <f t="shared" si="94"/>
        <v/>
      </c>
      <c r="S314" s="63">
        <f t="shared" si="82"/>
        <v>0</v>
      </c>
      <c r="T314" s="70">
        <f t="shared" si="83"/>
        <v>0</v>
      </c>
      <c r="U314" s="65">
        <f>IF(AND($M314,$O314&gt;0),IF(ISNA(VLOOKUP(C314,Oz_Stations,1,FALSE)),0,(ROUND($I314-$H314,0)+1-IF(MOD($H314,1)*24&gt;MOD(Brekky_Stop,1)*24,1,0)-IF(MOD(Brekky_Start,1)*24&gt;MOD($I314,1)*24,1,0))),0)</f>
        <v>0</v>
      </c>
      <c r="V314" s="66" t="b">
        <f>IF(AND($M314,$P314&gt;0),IF(ISNA(VLOOKUP(C314,Oz_Stations,1,FALSE)),0,(ROUND($I314-$H314,0)+1-IF(MOD($H314,1)*24&gt;MOD(Lunch_Stop,1)*24,1,0)-IF(MOD(Lunch_Start,1)*24&gt;MOD($I314,1)*24,1,0))))</f>
        <v>0</v>
      </c>
      <c r="W314" s="66">
        <f>IF(AND($M314,$Q314&gt;0),IF(ISNA(VLOOKUP(C314,Oz_Stations,1,FALSE)),0,(ROUND($I314-$H314,0)+1-IF(MOD($H314,1)*24&gt;MOD(Dinner_Stop,1)*24,1,0)-IF(MOD(Dinner_Start,1)*24&gt;MOD($I314,1)*24,1,0))),0)</f>
        <v>0</v>
      </c>
      <c r="X314" s="63">
        <f t="shared" si="89"/>
        <v>0</v>
      </c>
      <c r="Y314" s="63">
        <f t="shared" si="90"/>
        <v>0</v>
      </c>
      <c r="Z314" s="185">
        <f t="shared" si="91"/>
        <v>0</v>
      </c>
      <c r="AA314" s="191">
        <f t="shared" si="92"/>
        <v>0</v>
      </c>
      <c r="AB314" s="227">
        <f t="shared" si="86"/>
        <v>0</v>
      </c>
    </row>
    <row r="315" spans="1:28" ht="15" customHeight="1">
      <c r="A315" s="170">
        <f t="shared" si="87"/>
        <v>41766</v>
      </c>
      <c r="B315" s="168"/>
      <c r="C315" s="169"/>
      <c r="D315" s="167"/>
      <c r="E315" s="13">
        <f t="shared" si="84"/>
        <v>41766</v>
      </c>
      <c r="F315" s="12"/>
      <c r="G315" s="17"/>
      <c r="H315" s="16" t="str">
        <f t="shared" si="79"/>
        <v/>
      </c>
      <c r="I315" s="11" t="str">
        <f t="shared" si="80"/>
        <v/>
      </c>
      <c r="J315" s="10"/>
      <c r="K315" s="162"/>
      <c r="L315" s="67">
        <f t="shared" si="81"/>
        <v>0</v>
      </c>
      <c r="M315" s="9" t="str">
        <f t="shared" si="85"/>
        <v/>
      </c>
      <c r="N315" s="61">
        <f t="shared" si="88"/>
        <v>0</v>
      </c>
      <c r="O315" s="68">
        <f t="shared" si="96"/>
        <v>0</v>
      </c>
      <c r="P315" s="69">
        <f t="shared" si="96"/>
        <v>0</v>
      </c>
      <c r="Q315" s="69">
        <f t="shared" si="96"/>
        <v>0</v>
      </c>
      <c r="R315" s="182" t="str">
        <f t="shared" si="94"/>
        <v/>
      </c>
      <c r="S315" s="63">
        <f t="shared" si="82"/>
        <v>0</v>
      </c>
      <c r="T315" s="70">
        <f t="shared" si="83"/>
        <v>0</v>
      </c>
      <c r="U315" s="65">
        <f>IF(AND($M315,$O315&gt;0),IF(ISNA(VLOOKUP(C315,Oz_Stations,1,FALSE)),0,(ROUND($I315-$H315,0)+1-IF(MOD($H315,1)*24&gt;MOD(Brekky_Stop,1)*24,1,0)-IF(MOD(Brekky_Start,1)*24&gt;MOD($I315,1)*24,1,0))),0)</f>
        <v>0</v>
      </c>
      <c r="V315" s="66" t="b">
        <f>IF(AND($M315,$P315&gt;0),IF(ISNA(VLOOKUP(C315,Oz_Stations,1,FALSE)),0,(ROUND($I315-$H315,0)+1-IF(MOD($H315,1)*24&gt;MOD(Lunch_Stop,1)*24,1,0)-IF(MOD(Lunch_Start,1)*24&gt;MOD($I315,1)*24,1,0))))</f>
        <v>0</v>
      </c>
      <c r="W315" s="66">
        <f>IF(AND($M315,$Q315&gt;0),IF(ISNA(VLOOKUP(C315,Oz_Stations,1,FALSE)),0,(ROUND($I315-$H315,0)+1-IF(MOD($H315,1)*24&gt;MOD(Dinner_Stop,1)*24,1,0)-IF(MOD(Dinner_Start,1)*24&gt;MOD($I315,1)*24,1,0))),0)</f>
        <v>0</v>
      </c>
      <c r="X315" s="63">
        <f t="shared" si="89"/>
        <v>0</v>
      </c>
      <c r="Y315" s="63">
        <f t="shared" si="90"/>
        <v>0</v>
      </c>
      <c r="Z315" s="185">
        <f t="shared" si="91"/>
        <v>0</v>
      </c>
      <c r="AA315" s="191">
        <f t="shared" si="92"/>
        <v>0</v>
      </c>
      <c r="AB315" s="227">
        <f t="shared" si="86"/>
        <v>0</v>
      </c>
    </row>
    <row r="316" spans="1:28" ht="15" customHeight="1">
      <c r="A316" s="170">
        <f t="shared" si="87"/>
        <v>41767</v>
      </c>
      <c r="B316" s="168"/>
      <c r="C316" s="169"/>
      <c r="D316" s="167"/>
      <c r="E316" s="13">
        <f t="shared" si="84"/>
        <v>41767</v>
      </c>
      <c r="F316" s="12"/>
      <c r="G316" s="17"/>
      <c r="H316" s="16" t="str">
        <f t="shared" si="79"/>
        <v/>
      </c>
      <c r="I316" s="11" t="str">
        <f t="shared" si="80"/>
        <v/>
      </c>
      <c r="J316" s="10"/>
      <c r="K316" s="162"/>
      <c r="L316" s="67">
        <f t="shared" si="81"/>
        <v>0</v>
      </c>
      <c r="M316" s="9" t="str">
        <f t="shared" si="85"/>
        <v/>
      </c>
      <c r="N316" s="61">
        <f t="shared" si="88"/>
        <v>0</v>
      </c>
      <c r="O316" s="68">
        <f t="shared" si="96"/>
        <v>0</v>
      </c>
      <c r="P316" s="69">
        <f t="shared" si="96"/>
        <v>0</v>
      </c>
      <c r="Q316" s="69">
        <f t="shared" si="96"/>
        <v>0</v>
      </c>
      <c r="R316" s="182" t="str">
        <f t="shared" si="94"/>
        <v/>
      </c>
      <c r="S316" s="63">
        <f t="shared" si="82"/>
        <v>0</v>
      </c>
      <c r="T316" s="70">
        <f t="shared" si="83"/>
        <v>0</v>
      </c>
      <c r="U316" s="65">
        <f>IF(AND($M316,$O316&gt;0),IF(ISNA(VLOOKUP(C316,Oz_Stations,1,FALSE)),0,(ROUND($I316-$H316,0)+1-IF(MOD($H316,1)*24&gt;MOD(Brekky_Stop,1)*24,1,0)-IF(MOD(Brekky_Start,1)*24&gt;MOD($I316,1)*24,1,0))),0)</f>
        <v>0</v>
      </c>
      <c r="V316" s="66" t="b">
        <f>IF(AND($M316,$P316&gt;0),IF(ISNA(VLOOKUP(C316,Oz_Stations,1,FALSE)),0,(ROUND($I316-$H316,0)+1-IF(MOD($H316,1)*24&gt;MOD(Lunch_Stop,1)*24,1,0)-IF(MOD(Lunch_Start,1)*24&gt;MOD($I316,1)*24,1,0))))</f>
        <v>0</v>
      </c>
      <c r="W316" s="66">
        <f>IF(AND($M316,$Q316&gt;0),IF(ISNA(VLOOKUP(C316,Oz_Stations,1,FALSE)),0,(ROUND($I316-$H316,0)+1-IF(MOD($H316,1)*24&gt;MOD(Dinner_Stop,1)*24,1,0)-IF(MOD(Dinner_Start,1)*24&gt;MOD($I316,1)*24,1,0))),0)</f>
        <v>0</v>
      </c>
      <c r="X316" s="63">
        <f t="shared" si="89"/>
        <v>0</v>
      </c>
      <c r="Y316" s="63">
        <f t="shared" si="90"/>
        <v>0</v>
      </c>
      <c r="Z316" s="185">
        <f t="shared" si="91"/>
        <v>0</v>
      </c>
      <c r="AA316" s="191">
        <f t="shared" si="92"/>
        <v>0</v>
      </c>
      <c r="AB316" s="227">
        <f t="shared" si="86"/>
        <v>0</v>
      </c>
    </row>
    <row r="317" spans="1:28" ht="15" customHeight="1">
      <c r="A317" s="170">
        <f t="shared" si="87"/>
        <v>41768</v>
      </c>
      <c r="B317" s="168"/>
      <c r="C317" s="169"/>
      <c r="D317" s="167"/>
      <c r="E317" s="13">
        <f t="shared" si="84"/>
        <v>41768</v>
      </c>
      <c r="F317" s="12"/>
      <c r="G317" s="17"/>
      <c r="H317" s="16" t="str">
        <f t="shared" si="79"/>
        <v/>
      </c>
      <c r="I317" s="11" t="str">
        <f t="shared" si="80"/>
        <v/>
      </c>
      <c r="J317" s="10"/>
      <c r="K317" s="162"/>
      <c r="L317" s="67">
        <f t="shared" si="81"/>
        <v>0</v>
      </c>
      <c r="M317" s="9" t="str">
        <f t="shared" si="85"/>
        <v/>
      </c>
      <c r="N317" s="61">
        <f t="shared" si="88"/>
        <v>0</v>
      </c>
      <c r="O317" s="68">
        <f t="shared" si="96"/>
        <v>0</v>
      </c>
      <c r="P317" s="69">
        <f t="shared" si="96"/>
        <v>0</v>
      </c>
      <c r="Q317" s="69">
        <f t="shared" si="96"/>
        <v>0</v>
      </c>
      <c r="R317" s="182" t="str">
        <f t="shared" si="94"/>
        <v/>
      </c>
      <c r="S317" s="63">
        <f t="shared" si="82"/>
        <v>0</v>
      </c>
      <c r="T317" s="70">
        <f t="shared" si="83"/>
        <v>0</v>
      </c>
      <c r="U317" s="65">
        <f>IF(AND($M317,$O317&gt;0),IF(ISNA(VLOOKUP(C317,Oz_Stations,1,FALSE)),0,(ROUND($I317-$H317,0)+1-IF(MOD($H317,1)*24&gt;MOD(Brekky_Stop,1)*24,1,0)-IF(MOD(Brekky_Start,1)*24&gt;MOD($I317,1)*24,1,0))),0)</f>
        <v>0</v>
      </c>
      <c r="V317" s="66" t="b">
        <f>IF(AND($M317,$P317&gt;0),IF(ISNA(VLOOKUP(C317,Oz_Stations,1,FALSE)),0,(ROUND($I317-$H317,0)+1-IF(MOD($H317,1)*24&gt;MOD(Lunch_Stop,1)*24,1,0)-IF(MOD(Lunch_Start,1)*24&gt;MOD($I317,1)*24,1,0))))</f>
        <v>0</v>
      </c>
      <c r="W317" s="66">
        <f>IF(AND($M317,$Q317&gt;0),IF(ISNA(VLOOKUP(C317,Oz_Stations,1,FALSE)),0,(ROUND($I317-$H317,0)+1-IF(MOD($H317,1)*24&gt;MOD(Dinner_Stop,1)*24,1,0)-IF(MOD(Dinner_Start,1)*24&gt;MOD($I317,1)*24,1,0))),0)</f>
        <v>0</v>
      </c>
      <c r="X317" s="63">
        <f t="shared" si="89"/>
        <v>0</v>
      </c>
      <c r="Y317" s="63">
        <f t="shared" si="90"/>
        <v>0</v>
      </c>
      <c r="Z317" s="185">
        <f t="shared" si="91"/>
        <v>0</v>
      </c>
      <c r="AA317" s="191">
        <f t="shared" si="92"/>
        <v>0</v>
      </c>
      <c r="AB317" s="227">
        <f t="shared" si="86"/>
        <v>0</v>
      </c>
    </row>
    <row r="318" spans="1:28" ht="15" customHeight="1">
      <c r="A318" s="170">
        <f t="shared" si="87"/>
        <v>41769</v>
      </c>
      <c r="B318" s="168"/>
      <c r="C318" s="169"/>
      <c r="D318" s="167"/>
      <c r="E318" s="13">
        <f t="shared" si="84"/>
        <v>41769</v>
      </c>
      <c r="F318" s="12"/>
      <c r="G318" s="17"/>
      <c r="H318" s="16" t="str">
        <f t="shared" si="79"/>
        <v/>
      </c>
      <c r="I318" s="11" t="str">
        <f t="shared" si="80"/>
        <v/>
      </c>
      <c r="J318" s="10"/>
      <c r="K318" s="162"/>
      <c r="L318" s="67">
        <f t="shared" si="81"/>
        <v>0</v>
      </c>
      <c r="M318" s="9" t="str">
        <f t="shared" si="85"/>
        <v/>
      </c>
      <c r="N318" s="61">
        <f t="shared" si="88"/>
        <v>0</v>
      </c>
      <c r="O318" s="68">
        <f t="shared" si="96"/>
        <v>0</v>
      </c>
      <c r="P318" s="69">
        <f t="shared" si="96"/>
        <v>0</v>
      </c>
      <c r="Q318" s="69">
        <f t="shared" si="96"/>
        <v>0</v>
      </c>
      <c r="R318" s="182" t="str">
        <f t="shared" si="94"/>
        <v/>
      </c>
      <c r="S318" s="63">
        <f t="shared" si="82"/>
        <v>0</v>
      </c>
      <c r="T318" s="70">
        <f t="shared" si="83"/>
        <v>0</v>
      </c>
      <c r="U318" s="65">
        <f>IF(AND($M318,$O318&gt;0),IF(ISNA(VLOOKUP(C318,Oz_Stations,1,FALSE)),0,(ROUND($I318-$H318,0)+1-IF(MOD($H318,1)*24&gt;MOD(Brekky_Stop,1)*24,1,0)-IF(MOD(Brekky_Start,1)*24&gt;MOD($I318,1)*24,1,0))),0)</f>
        <v>0</v>
      </c>
      <c r="V318" s="66" t="b">
        <f>IF(AND($M318,$P318&gt;0),IF(ISNA(VLOOKUP(C318,Oz_Stations,1,FALSE)),0,(ROUND($I318-$H318,0)+1-IF(MOD($H318,1)*24&gt;MOD(Lunch_Stop,1)*24,1,0)-IF(MOD(Lunch_Start,1)*24&gt;MOD($I318,1)*24,1,0))))</f>
        <v>0</v>
      </c>
      <c r="W318" s="66">
        <f>IF(AND($M318,$Q318&gt;0),IF(ISNA(VLOOKUP(C318,Oz_Stations,1,FALSE)),0,(ROUND($I318-$H318,0)+1-IF(MOD($H318,1)*24&gt;MOD(Dinner_Stop,1)*24,1,0)-IF(MOD(Dinner_Start,1)*24&gt;MOD($I318,1)*24,1,0))),0)</f>
        <v>0</v>
      </c>
      <c r="X318" s="63">
        <f t="shared" si="89"/>
        <v>0</v>
      </c>
      <c r="Y318" s="63">
        <f t="shared" si="90"/>
        <v>0</v>
      </c>
      <c r="Z318" s="185">
        <f t="shared" si="91"/>
        <v>0</v>
      </c>
      <c r="AA318" s="191">
        <f t="shared" si="92"/>
        <v>0</v>
      </c>
      <c r="AB318" s="227">
        <f t="shared" si="86"/>
        <v>0</v>
      </c>
    </row>
    <row r="319" spans="1:28" ht="15" customHeight="1">
      <c r="A319" s="170">
        <f t="shared" si="87"/>
        <v>41770</v>
      </c>
      <c r="B319" s="168"/>
      <c r="C319" s="169"/>
      <c r="D319" s="167"/>
      <c r="E319" s="13">
        <f t="shared" si="84"/>
        <v>41770</v>
      </c>
      <c r="F319" s="12"/>
      <c r="G319" s="17"/>
      <c r="H319" s="16" t="str">
        <f t="shared" si="79"/>
        <v/>
      </c>
      <c r="I319" s="11" t="str">
        <f t="shared" si="80"/>
        <v/>
      </c>
      <c r="J319" s="10"/>
      <c r="K319" s="162"/>
      <c r="L319" s="67">
        <f t="shared" si="81"/>
        <v>0</v>
      </c>
      <c r="M319" s="9" t="str">
        <f t="shared" si="85"/>
        <v/>
      </c>
      <c r="N319" s="61">
        <f t="shared" si="88"/>
        <v>0</v>
      </c>
      <c r="O319" s="68">
        <f t="shared" si="96"/>
        <v>0</v>
      </c>
      <c r="P319" s="69">
        <f t="shared" si="96"/>
        <v>0</v>
      </c>
      <c r="Q319" s="69">
        <f t="shared" si="96"/>
        <v>0</v>
      </c>
      <c r="R319" s="182" t="str">
        <f t="shared" si="94"/>
        <v/>
      </c>
      <c r="S319" s="63">
        <f t="shared" si="82"/>
        <v>0</v>
      </c>
      <c r="T319" s="70">
        <f t="shared" si="83"/>
        <v>0</v>
      </c>
      <c r="U319" s="65">
        <f>IF(AND($M319,$O319&gt;0),IF(ISNA(VLOOKUP(C319,Oz_Stations,1,FALSE)),0,(ROUND($I319-$H319,0)+1-IF(MOD($H319,1)*24&gt;MOD(Brekky_Stop,1)*24,1,0)-IF(MOD(Brekky_Start,1)*24&gt;MOD($I319,1)*24,1,0))),0)</f>
        <v>0</v>
      </c>
      <c r="V319" s="66" t="b">
        <f>IF(AND($M319,$P319&gt;0),IF(ISNA(VLOOKUP(C319,Oz_Stations,1,FALSE)),0,(ROUND($I319-$H319,0)+1-IF(MOD($H319,1)*24&gt;MOD(Lunch_Stop,1)*24,1,0)-IF(MOD(Lunch_Start,1)*24&gt;MOD($I319,1)*24,1,0))))</f>
        <v>0</v>
      </c>
      <c r="W319" s="66">
        <f>IF(AND($M319,$Q319&gt;0),IF(ISNA(VLOOKUP(C319,Oz_Stations,1,FALSE)),0,(ROUND($I319-$H319,0)+1-IF(MOD($H319,1)*24&gt;MOD(Dinner_Stop,1)*24,1,0)-IF(MOD(Dinner_Start,1)*24&gt;MOD($I319,1)*24,1,0))),0)</f>
        <v>0</v>
      </c>
      <c r="X319" s="63">
        <f t="shared" si="89"/>
        <v>0</v>
      </c>
      <c r="Y319" s="63">
        <f t="shared" si="90"/>
        <v>0</v>
      </c>
      <c r="Z319" s="185">
        <f t="shared" si="91"/>
        <v>0</v>
      </c>
      <c r="AA319" s="191">
        <f t="shared" si="92"/>
        <v>0</v>
      </c>
      <c r="AB319" s="227">
        <f t="shared" si="86"/>
        <v>0</v>
      </c>
    </row>
    <row r="320" spans="1:28" ht="15" customHeight="1">
      <c r="A320" s="170">
        <f t="shared" si="87"/>
        <v>41771</v>
      </c>
      <c r="B320" s="168"/>
      <c r="C320" s="169"/>
      <c r="D320" s="167"/>
      <c r="E320" s="13">
        <f t="shared" si="84"/>
        <v>41771</v>
      </c>
      <c r="F320" s="12"/>
      <c r="G320" s="17"/>
      <c r="H320" s="16" t="str">
        <f t="shared" si="79"/>
        <v/>
      </c>
      <c r="I320" s="11" t="str">
        <f t="shared" si="80"/>
        <v/>
      </c>
      <c r="J320" s="10"/>
      <c r="K320" s="162"/>
      <c r="L320" s="67">
        <f t="shared" si="81"/>
        <v>0</v>
      </c>
      <c r="M320" s="9" t="str">
        <f t="shared" si="85"/>
        <v/>
      </c>
      <c r="N320" s="61">
        <f t="shared" si="88"/>
        <v>0</v>
      </c>
      <c r="O320" s="68">
        <f t="shared" si="96"/>
        <v>0</v>
      </c>
      <c r="P320" s="69">
        <f t="shared" si="96"/>
        <v>0</v>
      </c>
      <c r="Q320" s="69">
        <f t="shared" si="96"/>
        <v>0</v>
      </c>
      <c r="R320" s="182" t="str">
        <f t="shared" si="94"/>
        <v/>
      </c>
      <c r="S320" s="63">
        <f t="shared" si="82"/>
        <v>0</v>
      </c>
      <c r="T320" s="70">
        <f t="shared" si="83"/>
        <v>0</v>
      </c>
      <c r="U320" s="65">
        <f>IF(AND($M320,$O320&gt;0),IF(ISNA(VLOOKUP(C320,Oz_Stations,1,FALSE)),0,(ROUND($I320-$H320,0)+1-IF(MOD($H320,1)*24&gt;MOD(Brekky_Stop,1)*24,1,0)-IF(MOD(Brekky_Start,1)*24&gt;MOD($I320,1)*24,1,0))),0)</f>
        <v>0</v>
      </c>
      <c r="V320" s="66" t="b">
        <f>IF(AND($M320,$P320&gt;0),IF(ISNA(VLOOKUP(C320,Oz_Stations,1,FALSE)),0,(ROUND($I320-$H320,0)+1-IF(MOD($H320,1)*24&gt;MOD(Lunch_Stop,1)*24,1,0)-IF(MOD(Lunch_Start,1)*24&gt;MOD($I320,1)*24,1,0))))</f>
        <v>0</v>
      </c>
      <c r="W320" s="66">
        <f>IF(AND($M320,$Q320&gt;0),IF(ISNA(VLOOKUP(C320,Oz_Stations,1,FALSE)),0,(ROUND($I320-$H320,0)+1-IF(MOD($H320,1)*24&gt;MOD(Dinner_Stop,1)*24,1,0)-IF(MOD(Dinner_Start,1)*24&gt;MOD($I320,1)*24,1,0))),0)</f>
        <v>0</v>
      </c>
      <c r="X320" s="63">
        <f t="shared" si="89"/>
        <v>0</v>
      </c>
      <c r="Y320" s="63">
        <f t="shared" si="90"/>
        <v>0</v>
      </c>
      <c r="Z320" s="185">
        <f t="shared" si="91"/>
        <v>0</v>
      </c>
      <c r="AA320" s="191">
        <f t="shared" si="92"/>
        <v>0</v>
      </c>
      <c r="AB320" s="227">
        <f t="shared" si="86"/>
        <v>0</v>
      </c>
    </row>
    <row r="321" spans="1:28" ht="15" customHeight="1">
      <c r="A321" s="170">
        <f t="shared" si="87"/>
        <v>41772</v>
      </c>
      <c r="B321" s="168"/>
      <c r="C321" s="169"/>
      <c r="D321" s="167"/>
      <c r="E321" s="13">
        <f t="shared" si="84"/>
        <v>41772</v>
      </c>
      <c r="F321" s="12"/>
      <c r="G321" s="17"/>
      <c r="H321" s="16" t="str">
        <f t="shared" si="79"/>
        <v/>
      </c>
      <c r="I321" s="11" t="str">
        <f t="shared" si="80"/>
        <v/>
      </c>
      <c r="J321" s="10"/>
      <c r="K321" s="162"/>
      <c r="L321" s="67">
        <f t="shared" si="81"/>
        <v>0</v>
      </c>
      <c r="M321" s="9" t="str">
        <f t="shared" si="85"/>
        <v/>
      </c>
      <c r="N321" s="61">
        <f t="shared" si="88"/>
        <v>0</v>
      </c>
      <c r="O321" s="68">
        <f t="shared" si="96"/>
        <v>0</v>
      </c>
      <c r="P321" s="69">
        <f t="shared" si="96"/>
        <v>0</v>
      </c>
      <c r="Q321" s="69">
        <f t="shared" si="96"/>
        <v>0</v>
      </c>
      <c r="R321" s="182" t="str">
        <f t="shared" si="94"/>
        <v/>
      </c>
      <c r="S321" s="63">
        <f t="shared" si="82"/>
        <v>0</v>
      </c>
      <c r="T321" s="70">
        <f t="shared" si="83"/>
        <v>0</v>
      </c>
      <c r="U321" s="65">
        <f>IF(AND($M321,$O321&gt;0),IF(ISNA(VLOOKUP(C321,Oz_Stations,1,FALSE)),0,(ROUND($I321-$H321,0)+1-IF(MOD($H321,1)*24&gt;MOD(Brekky_Stop,1)*24,1,0)-IF(MOD(Brekky_Start,1)*24&gt;MOD($I321,1)*24,1,0))),0)</f>
        <v>0</v>
      </c>
      <c r="V321" s="66" t="b">
        <f>IF(AND($M321,$P321&gt;0),IF(ISNA(VLOOKUP(C321,Oz_Stations,1,FALSE)),0,(ROUND($I321-$H321,0)+1-IF(MOD($H321,1)*24&gt;MOD(Lunch_Stop,1)*24,1,0)-IF(MOD(Lunch_Start,1)*24&gt;MOD($I321,1)*24,1,0))))</f>
        <v>0</v>
      </c>
      <c r="W321" s="66">
        <f>IF(AND($M321,$Q321&gt;0),IF(ISNA(VLOOKUP(C321,Oz_Stations,1,FALSE)),0,(ROUND($I321-$H321,0)+1-IF(MOD($H321,1)*24&gt;MOD(Dinner_Stop,1)*24,1,0)-IF(MOD(Dinner_Start,1)*24&gt;MOD($I321,1)*24,1,0))),0)</f>
        <v>0</v>
      </c>
      <c r="X321" s="63">
        <f t="shared" si="89"/>
        <v>0</v>
      </c>
      <c r="Y321" s="63">
        <f t="shared" si="90"/>
        <v>0</v>
      </c>
      <c r="Z321" s="185">
        <f t="shared" si="91"/>
        <v>0</v>
      </c>
      <c r="AA321" s="191">
        <f t="shared" si="92"/>
        <v>0</v>
      </c>
      <c r="AB321" s="227">
        <f t="shared" si="86"/>
        <v>0</v>
      </c>
    </row>
    <row r="322" spans="1:28" ht="15" customHeight="1">
      <c r="A322" s="170">
        <f t="shared" si="87"/>
        <v>41773</v>
      </c>
      <c r="B322" s="168"/>
      <c r="C322" s="169"/>
      <c r="D322" s="167"/>
      <c r="E322" s="13">
        <f t="shared" si="84"/>
        <v>41773</v>
      </c>
      <c r="F322" s="12"/>
      <c r="G322" s="17"/>
      <c r="H322" s="16" t="str">
        <f t="shared" si="79"/>
        <v/>
      </c>
      <c r="I322" s="11" t="str">
        <f t="shared" si="80"/>
        <v/>
      </c>
      <c r="J322" s="10"/>
      <c r="K322" s="162"/>
      <c r="L322" s="67">
        <f t="shared" si="81"/>
        <v>0</v>
      </c>
      <c r="M322" s="9" t="str">
        <f t="shared" si="85"/>
        <v/>
      </c>
      <c r="N322" s="61">
        <f t="shared" si="88"/>
        <v>0</v>
      </c>
      <c r="O322" s="68">
        <f t="shared" si="96"/>
        <v>0</v>
      </c>
      <c r="P322" s="69">
        <f t="shared" si="96"/>
        <v>0</v>
      </c>
      <c r="Q322" s="69">
        <f t="shared" si="96"/>
        <v>0</v>
      </c>
      <c r="R322" s="182" t="str">
        <f t="shared" si="94"/>
        <v/>
      </c>
      <c r="S322" s="63">
        <f t="shared" si="82"/>
        <v>0</v>
      </c>
      <c r="T322" s="70">
        <f t="shared" si="83"/>
        <v>0</v>
      </c>
      <c r="U322" s="65">
        <f>IF(AND($M322,$O322&gt;0),IF(ISNA(VLOOKUP(C322,Oz_Stations,1,FALSE)),0,(ROUND($I322-$H322,0)+1-IF(MOD($H322,1)*24&gt;MOD(Brekky_Stop,1)*24,1,0)-IF(MOD(Brekky_Start,1)*24&gt;MOD($I322,1)*24,1,0))),0)</f>
        <v>0</v>
      </c>
      <c r="V322" s="66" t="b">
        <f>IF(AND($M322,$P322&gt;0),IF(ISNA(VLOOKUP(C322,Oz_Stations,1,FALSE)),0,(ROUND($I322-$H322,0)+1-IF(MOD($H322,1)*24&gt;MOD(Lunch_Stop,1)*24,1,0)-IF(MOD(Lunch_Start,1)*24&gt;MOD($I322,1)*24,1,0))))</f>
        <v>0</v>
      </c>
      <c r="W322" s="66">
        <f>IF(AND($M322,$Q322&gt;0),IF(ISNA(VLOOKUP(C322,Oz_Stations,1,FALSE)),0,(ROUND($I322-$H322,0)+1-IF(MOD($H322,1)*24&gt;MOD(Dinner_Stop,1)*24,1,0)-IF(MOD(Dinner_Start,1)*24&gt;MOD($I322,1)*24,1,0))),0)</f>
        <v>0</v>
      </c>
      <c r="X322" s="63">
        <f t="shared" si="89"/>
        <v>0</v>
      </c>
      <c r="Y322" s="63">
        <f t="shared" si="90"/>
        <v>0</v>
      </c>
      <c r="Z322" s="185">
        <f t="shared" si="91"/>
        <v>0</v>
      </c>
      <c r="AA322" s="191">
        <f t="shared" si="92"/>
        <v>0</v>
      </c>
      <c r="AB322" s="227">
        <f t="shared" si="86"/>
        <v>0</v>
      </c>
    </row>
    <row r="323" spans="1:28" ht="15" customHeight="1">
      <c r="A323" s="170">
        <f t="shared" si="87"/>
        <v>41774</v>
      </c>
      <c r="B323" s="168"/>
      <c r="C323" s="169"/>
      <c r="D323" s="167"/>
      <c r="E323" s="13">
        <f t="shared" si="84"/>
        <v>41774</v>
      </c>
      <c r="F323" s="12"/>
      <c r="G323" s="17"/>
      <c r="H323" s="16" t="str">
        <f t="shared" si="79"/>
        <v/>
      </c>
      <c r="I323" s="11" t="str">
        <f t="shared" si="80"/>
        <v/>
      </c>
      <c r="J323" s="10"/>
      <c r="K323" s="162"/>
      <c r="L323" s="67">
        <f t="shared" si="81"/>
        <v>0</v>
      </c>
      <c r="M323" s="9" t="str">
        <f t="shared" si="85"/>
        <v/>
      </c>
      <c r="N323" s="61">
        <f t="shared" si="88"/>
        <v>0</v>
      </c>
      <c r="O323" s="68">
        <f t="shared" si="96"/>
        <v>0</v>
      </c>
      <c r="P323" s="69">
        <f t="shared" si="96"/>
        <v>0</v>
      </c>
      <c r="Q323" s="69">
        <f t="shared" si="96"/>
        <v>0</v>
      </c>
      <c r="R323" s="182" t="str">
        <f t="shared" si="94"/>
        <v/>
      </c>
      <c r="S323" s="63">
        <f t="shared" si="82"/>
        <v>0</v>
      </c>
      <c r="T323" s="70">
        <f t="shared" si="83"/>
        <v>0</v>
      </c>
      <c r="U323" s="65">
        <f>IF(AND($M323,$O323&gt;0),IF(ISNA(VLOOKUP(C323,Oz_Stations,1,FALSE)),0,(ROUND($I323-$H323,0)+1-IF(MOD($H323,1)*24&gt;MOD(Brekky_Stop,1)*24,1,0)-IF(MOD(Brekky_Start,1)*24&gt;MOD($I323,1)*24,1,0))),0)</f>
        <v>0</v>
      </c>
      <c r="V323" s="66" t="b">
        <f>IF(AND($M323,$P323&gt;0),IF(ISNA(VLOOKUP(C323,Oz_Stations,1,FALSE)),0,(ROUND($I323-$H323,0)+1-IF(MOD($H323,1)*24&gt;MOD(Lunch_Stop,1)*24,1,0)-IF(MOD(Lunch_Start,1)*24&gt;MOD($I323,1)*24,1,0))))</f>
        <v>0</v>
      </c>
      <c r="W323" s="66">
        <f>IF(AND($M323,$Q323&gt;0),IF(ISNA(VLOOKUP(C323,Oz_Stations,1,FALSE)),0,(ROUND($I323-$H323,0)+1-IF(MOD($H323,1)*24&gt;MOD(Dinner_Stop,1)*24,1,0)-IF(MOD(Dinner_Start,1)*24&gt;MOD($I323,1)*24,1,0))),0)</f>
        <v>0</v>
      </c>
      <c r="X323" s="63">
        <f t="shared" si="89"/>
        <v>0</v>
      </c>
      <c r="Y323" s="63">
        <f t="shared" si="90"/>
        <v>0</v>
      </c>
      <c r="Z323" s="185">
        <f t="shared" si="91"/>
        <v>0</v>
      </c>
      <c r="AA323" s="191">
        <f t="shared" si="92"/>
        <v>0</v>
      </c>
      <c r="AB323" s="227">
        <f t="shared" si="86"/>
        <v>0</v>
      </c>
    </row>
    <row r="324" spans="1:28" ht="15" customHeight="1">
      <c r="A324" s="170">
        <f t="shared" si="87"/>
        <v>41775</v>
      </c>
      <c r="B324" s="168"/>
      <c r="C324" s="169"/>
      <c r="D324" s="167"/>
      <c r="E324" s="13">
        <f t="shared" si="84"/>
        <v>41775</v>
      </c>
      <c r="F324" s="12"/>
      <c r="G324" s="17"/>
      <c r="H324" s="16" t="str">
        <f t="shared" si="79"/>
        <v/>
      </c>
      <c r="I324" s="11" t="str">
        <f t="shared" si="80"/>
        <v/>
      </c>
      <c r="J324" s="10"/>
      <c r="K324" s="162"/>
      <c r="L324" s="67">
        <f t="shared" si="81"/>
        <v>0</v>
      </c>
      <c r="M324" s="9" t="str">
        <f t="shared" si="85"/>
        <v/>
      </c>
      <c r="N324" s="61">
        <f t="shared" si="88"/>
        <v>0</v>
      </c>
      <c r="O324" s="68">
        <f t="shared" si="96"/>
        <v>0</v>
      </c>
      <c r="P324" s="69">
        <f t="shared" si="96"/>
        <v>0</v>
      </c>
      <c r="Q324" s="69">
        <f t="shared" si="96"/>
        <v>0</v>
      </c>
      <c r="R324" s="182" t="str">
        <f t="shared" si="94"/>
        <v/>
      </c>
      <c r="S324" s="63">
        <f t="shared" si="82"/>
        <v>0</v>
      </c>
      <c r="T324" s="70">
        <f t="shared" si="83"/>
        <v>0</v>
      </c>
      <c r="U324" s="65">
        <f>IF(AND($M324,$O324&gt;0),IF(ISNA(VLOOKUP(C324,Oz_Stations,1,FALSE)),0,(ROUND($I324-$H324,0)+1-IF(MOD($H324,1)*24&gt;MOD(Brekky_Stop,1)*24,1,0)-IF(MOD(Brekky_Start,1)*24&gt;MOD($I324,1)*24,1,0))),0)</f>
        <v>0</v>
      </c>
      <c r="V324" s="66" t="b">
        <f>IF(AND($M324,$P324&gt;0),IF(ISNA(VLOOKUP(C324,Oz_Stations,1,FALSE)),0,(ROUND($I324-$H324,0)+1-IF(MOD($H324,1)*24&gt;MOD(Lunch_Stop,1)*24,1,0)-IF(MOD(Lunch_Start,1)*24&gt;MOD($I324,1)*24,1,0))))</f>
        <v>0</v>
      </c>
      <c r="W324" s="66">
        <f>IF(AND($M324,$Q324&gt;0),IF(ISNA(VLOOKUP(C324,Oz_Stations,1,FALSE)),0,(ROUND($I324-$H324,0)+1-IF(MOD($H324,1)*24&gt;MOD(Dinner_Stop,1)*24,1,0)-IF(MOD(Dinner_Start,1)*24&gt;MOD($I324,1)*24,1,0))),0)</f>
        <v>0</v>
      </c>
      <c r="X324" s="63">
        <f t="shared" si="89"/>
        <v>0</v>
      </c>
      <c r="Y324" s="63">
        <f t="shared" si="90"/>
        <v>0</v>
      </c>
      <c r="Z324" s="185">
        <f t="shared" si="91"/>
        <v>0</v>
      </c>
      <c r="AA324" s="191">
        <f t="shared" si="92"/>
        <v>0</v>
      </c>
      <c r="AB324" s="227">
        <f t="shared" si="86"/>
        <v>0</v>
      </c>
    </row>
    <row r="325" spans="1:28" ht="15" customHeight="1">
      <c r="A325" s="170">
        <f t="shared" si="87"/>
        <v>41776</v>
      </c>
      <c r="B325" s="168"/>
      <c r="C325" s="169"/>
      <c r="D325" s="167"/>
      <c r="E325" s="13">
        <f t="shared" si="84"/>
        <v>41776</v>
      </c>
      <c r="F325" s="12"/>
      <c r="G325" s="17"/>
      <c r="H325" s="16" t="str">
        <f t="shared" ref="H325:H369" si="97">IF(AND(E325&gt;0,D325&lt;&gt;""),E325+D325,"")</f>
        <v/>
      </c>
      <c r="I325" s="11" t="str">
        <f t="shared" ref="I325:I369" si="98">IF(AND(G325&gt;0,F325&lt;&gt;""),G325+F325,"")</f>
        <v/>
      </c>
      <c r="J325" s="10"/>
      <c r="K325" s="162"/>
      <c r="L325" s="67">
        <f t="shared" ref="L325:L370" si="99">IF(AND($J325&gt;0,K325&gt;0),"Error",IF(K325&gt;0,K325,IF(AND($C325&lt;&gt;"",$J325&gt;0),$J325/VLOOKUP($A325,V_Exch_Rates,HLOOKUP($C325,StationsCurrency,3,FALSE),FALSE),0)))</f>
        <v>0</v>
      </c>
      <c r="M325" s="9" t="str">
        <f t="shared" si="85"/>
        <v/>
      </c>
      <c r="N325" s="61">
        <f t="shared" si="88"/>
        <v>0</v>
      </c>
      <c r="O325" s="68">
        <f t="shared" ref="O325:Q344" si="100">IF(ISNA(VLOOKUP($C325,OZ_TD_Stations,1,FALSE)),0,VLOOKUP($C325,OZ_StnAllow,O$4,FALSE))</f>
        <v>0</v>
      </c>
      <c r="P325" s="69">
        <f t="shared" si="100"/>
        <v>0</v>
      </c>
      <c r="Q325" s="69">
        <f t="shared" si="100"/>
        <v>0</v>
      </c>
      <c r="R325" s="182" t="str">
        <f t="shared" si="94"/>
        <v/>
      </c>
      <c r="S325" s="63">
        <f t="shared" ref="S325:S370" si="101">IF($R325="",0,VLOOKUP($R325,OS_StnAllow,6,FALSE))</f>
        <v>0</v>
      </c>
      <c r="T325" s="70">
        <f t="shared" ref="T325:T370" si="102">IF(ISNA(VLOOKUP($C325,OZ_TD_Stations,1,FALSE)),IF($R325&lt;&gt;"",VLOOKUP($R325,OS_StnAllow,7,FALSE),0),VLOOKUP($C325,OZ_StnAllow,T$4,FALSE))</f>
        <v>0</v>
      </c>
      <c r="U325" s="65">
        <f>IF(AND($M325,$O325&gt;0),IF(ISNA(VLOOKUP(C325,Oz_Stations,1,FALSE)),0,(ROUND($I325-$H325,0)+1-IF(MOD($H325,1)*24&gt;MOD(Brekky_Stop,1)*24,1,0)-IF(MOD(Brekky_Start,1)*24&gt;MOD($I325,1)*24,1,0))),0)</f>
        <v>0</v>
      </c>
      <c r="V325" s="66" t="b">
        <f>IF(AND($M325,$P325&gt;0),IF(ISNA(VLOOKUP(C325,Oz_Stations,1,FALSE)),0,(ROUND($I325-$H325,0)+1-IF(MOD($H325,1)*24&gt;MOD(Lunch_Stop,1)*24,1,0)-IF(MOD(Lunch_Start,1)*24&gt;MOD($I325,1)*24,1,0))))</f>
        <v>0</v>
      </c>
      <c r="W325" s="66">
        <f>IF(AND($M325,$Q325&gt;0),IF(ISNA(VLOOKUP(C325,Oz_Stations,1,FALSE)),0,(ROUND($I325-$H325,0)+1-IF(MOD($H325,1)*24&gt;MOD(Dinner_Stop,1)*24,1,0)-IF(MOD(Dinner_Start,1)*24&gt;MOD($I325,1)*24,1,0))),0)</f>
        <v>0</v>
      </c>
      <c r="X325" s="63">
        <f t="shared" si="89"/>
        <v>0</v>
      </c>
      <c r="Y325" s="63">
        <f t="shared" si="90"/>
        <v>0</v>
      </c>
      <c r="Z325" s="185">
        <f t="shared" si="91"/>
        <v>0</v>
      </c>
      <c r="AA325" s="191">
        <f t="shared" si="92"/>
        <v>0</v>
      </c>
      <c r="AB325" s="227">
        <f t="shared" si="86"/>
        <v>0</v>
      </c>
    </row>
    <row r="326" spans="1:28" ht="15" customHeight="1">
      <c r="A326" s="170">
        <f t="shared" si="87"/>
        <v>41777</v>
      </c>
      <c r="B326" s="168"/>
      <c r="C326" s="169"/>
      <c r="D326" s="167"/>
      <c r="E326" s="13">
        <f t="shared" ref="E326:E370" si="103">A326</f>
        <v>41777</v>
      </c>
      <c r="F326" s="12"/>
      <c r="G326" s="17"/>
      <c r="H326" s="16" t="str">
        <f t="shared" si="97"/>
        <v/>
      </c>
      <c r="I326" s="11" t="str">
        <f t="shared" si="98"/>
        <v/>
      </c>
      <c r="J326" s="10"/>
      <c r="K326" s="162"/>
      <c r="L326" s="67">
        <f t="shared" si="99"/>
        <v>0</v>
      </c>
      <c r="M326" s="9" t="str">
        <f t="shared" ref="M326:M370" si="104">IF(OR(B326="",C326="",H326="",I326="",I326&lt;=H326),"","Ok")</f>
        <v/>
      </c>
      <c r="N326" s="61">
        <f t="shared" si="88"/>
        <v>0</v>
      </c>
      <c r="O326" s="68">
        <f t="shared" si="100"/>
        <v>0</v>
      </c>
      <c r="P326" s="69">
        <f t="shared" si="100"/>
        <v>0</v>
      </c>
      <c r="Q326" s="69">
        <f t="shared" si="100"/>
        <v>0</v>
      </c>
      <c r="R326" s="182" t="str">
        <f t="shared" si="94"/>
        <v/>
      </c>
      <c r="S326" s="63">
        <f t="shared" si="101"/>
        <v>0</v>
      </c>
      <c r="T326" s="70">
        <f t="shared" si="102"/>
        <v>0</v>
      </c>
      <c r="U326" s="65">
        <f>IF(AND($M326,$O326&gt;0),IF(ISNA(VLOOKUP(C326,Oz_Stations,1,FALSE)),0,(ROUND($I326-$H326,0)+1-IF(MOD($H326,1)*24&gt;MOD(Brekky_Stop,1)*24,1,0)-IF(MOD(Brekky_Start,1)*24&gt;MOD($I326,1)*24,1,0))),0)</f>
        <v>0</v>
      </c>
      <c r="V326" s="66" t="b">
        <f>IF(AND($M326,$P326&gt;0),IF(ISNA(VLOOKUP(C326,Oz_Stations,1,FALSE)),0,(ROUND($I326-$H326,0)+1-IF(MOD($H326,1)*24&gt;MOD(Lunch_Stop,1)*24,1,0)-IF(MOD(Lunch_Start,1)*24&gt;MOD($I326,1)*24,1,0))))</f>
        <v>0</v>
      </c>
      <c r="W326" s="66">
        <f>IF(AND($M326,$Q326&gt;0),IF(ISNA(VLOOKUP(C326,Oz_Stations,1,FALSE)),0,(ROUND($I326-$H326,0)+1-IF(MOD($H326,1)*24&gt;MOD(Dinner_Stop,1)*24,1,0)-IF(MOD(Dinner_Start,1)*24&gt;MOD($I326,1)*24,1,0))),0)</f>
        <v>0</v>
      </c>
      <c r="X326" s="63">
        <f t="shared" si="89"/>
        <v>0</v>
      </c>
      <c r="Y326" s="63">
        <f t="shared" si="90"/>
        <v>0</v>
      </c>
      <c r="Z326" s="185">
        <f t="shared" si="91"/>
        <v>0</v>
      </c>
      <c r="AA326" s="191">
        <f t="shared" si="92"/>
        <v>0</v>
      </c>
      <c r="AB326" s="227">
        <f t="shared" ref="AB326:AB370" si="105">Z326-L326</f>
        <v>0</v>
      </c>
    </row>
    <row r="327" spans="1:28" ht="15" customHeight="1">
      <c r="A327" s="170">
        <f t="shared" ref="A327:A367" si="106">A326+1</f>
        <v>41778</v>
      </c>
      <c r="B327" s="168"/>
      <c r="C327" s="169"/>
      <c r="D327" s="167"/>
      <c r="E327" s="13">
        <f t="shared" si="103"/>
        <v>41778</v>
      </c>
      <c r="F327" s="12"/>
      <c r="G327" s="17"/>
      <c r="H327" s="16" t="str">
        <f t="shared" si="97"/>
        <v/>
      </c>
      <c r="I327" s="11" t="str">
        <f t="shared" si="98"/>
        <v/>
      </c>
      <c r="J327" s="10"/>
      <c r="K327" s="162"/>
      <c r="L327" s="67">
        <f t="shared" si="99"/>
        <v>0</v>
      </c>
      <c r="M327" s="9" t="str">
        <f t="shared" si="104"/>
        <v/>
      </c>
      <c r="N327" s="61">
        <f t="shared" ref="N327:N370" si="107">IF(M327="Ok",INT(I327)-INT(H327)+1,0)</f>
        <v>0</v>
      </c>
      <c r="O327" s="68">
        <f t="shared" si="100"/>
        <v>0</v>
      </c>
      <c r="P327" s="69">
        <f t="shared" si="100"/>
        <v>0</v>
      </c>
      <c r="Q327" s="69">
        <f t="shared" si="100"/>
        <v>0</v>
      </c>
      <c r="R327" s="182" t="str">
        <f t="shared" si="94"/>
        <v/>
      </c>
      <c r="S327" s="63">
        <f t="shared" si="101"/>
        <v>0</v>
      </c>
      <c r="T327" s="70">
        <f t="shared" si="102"/>
        <v>0</v>
      </c>
      <c r="U327" s="65">
        <f>IF(AND($M327,$O327&gt;0),IF(ISNA(VLOOKUP(C327,Oz_Stations,1,FALSE)),0,(ROUND($I327-$H327,0)+1-IF(MOD($H327,1)*24&gt;MOD(Brekky_Stop,1)*24,1,0)-IF(MOD(Brekky_Start,1)*24&gt;MOD($I327,1)*24,1,0))),0)</f>
        <v>0</v>
      </c>
      <c r="V327" s="66" t="b">
        <f>IF(AND($M327,$P327&gt;0),IF(ISNA(VLOOKUP(C327,Oz_Stations,1,FALSE)),0,(ROUND($I327-$H327,0)+1-IF(MOD($H327,1)*24&gt;MOD(Lunch_Stop,1)*24,1,0)-IF(MOD(Lunch_Start,1)*24&gt;MOD($I327,1)*24,1,0))))</f>
        <v>0</v>
      </c>
      <c r="W327" s="66">
        <f>IF(AND($M327,$Q327&gt;0),IF(ISNA(VLOOKUP(C327,Oz_Stations,1,FALSE)),0,(ROUND($I327-$H327,0)+1-IF(MOD($H327,1)*24&gt;MOD(Dinner_Stop,1)*24,1,0)-IF(MOD(Dinner_Start,1)*24&gt;MOD($I327,1)*24,1,0))),0)</f>
        <v>0</v>
      </c>
      <c r="X327" s="63">
        <f t="shared" ref="X327:X370" si="108">IF($M327="Ok",O327*U327+P327*V327+Q327*W327+S327*N327,0)</f>
        <v>0</v>
      </c>
      <c r="Y327" s="63">
        <f t="shared" ref="Y327:Y370" si="109">IF($M327="Ok",N327*T327,0)</f>
        <v>0</v>
      </c>
      <c r="Z327" s="185">
        <f t="shared" ref="Z327:Z370" si="110">IF($M327="Ok",X327+Y327,0)</f>
        <v>0</v>
      </c>
      <c r="AA327" s="191">
        <f t="shared" ref="AA327:AA367" si="111">Z327+IF(ISNUMBER(AA326),AA326,0)</f>
        <v>0</v>
      </c>
      <c r="AB327" s="227">
        <f t="shared" si="105"/>
        <v>0</v>
      </c>
    </row>
    <row r="328" spans="1:28" ht="15" customHeight="1">
      <c r="A328" s="170">
        <f t="shared" si="106"/>
        <v>41779</v>
      </c>
      <c r="B328" s="168"/>
      <c r="C328" s="169"/>
      <c r="D328" s="167"/>
      <c r="E328" s="13">
        <f t="shared" si="103"/>
        <v>41779</v>
      </c>
      <c r="F328" s="12"/>
      <c r="G328" s="17"/>
      <c r="H328" s="16" t="str">
        <f t="shared" si="97"/>
        <v/>
      </c>
      <c r="I328" s="11" t="str">
        <f t="shared" si="98"/>
        <v/>
      </c>
      <c r="J328" s="10"/>
      <c r="K328" s="162"/>
      <c r="L328" s="67">
        <f t="shared" si="99"/>
        <v>0</v>
      </c>
      <c r="M328" s="9" t="str">
        <f t="shared" si="104"/>
        <v/>
      </c>
      <c r="N328" s="61">
        <f t="shared" si="107"/>
        <v>0</v>
      </c>
      <c r="O328" s="68">
        <f t="shared" si="100"/>
        <v>0</v>
      </c>
      <c r="P328" s="69">
        <f t="shared" si="100"/>
        <v>0</v>
      </c>
      <c r="Q328" s="69">
        <f t="shared" si="100"/>
        <v>0</v>
      </c>
      <c r="R328" s="182" t="str">
        <f t="shared" si="94"/>
        <v/>
      </c>
      <c r="S328" s="63">
        <f t="shared" si="101"/>
        <v>0</v>
      </c>
      <c r="T328" s="70">
        <f t="shared" si="102"/>
        <v>0</v>
      </c>
      <c r="U328" s="65">
        <f>IF(AND($M328,$O328&gt;0),IF(ISNA(VLOOKUP(C328,Oz_Stations,1,FALSE)),0,(ROUND($I328-$H328,0)+1-IF(MOD($H328,1)*24&gt;MOD(Brekky_Stop,1)*24,1,0)-IF(MOD(Brekky_Start,1)*24&gt;MOD($I328,1)*24,1,0))),0)</f>
        <v>0</v>
      </c>
      <c r="V328" s="66" t="b">
        <f>IF(AND($M328,$P328&gt;0),IF(ISNA(VLOOKUP(C328,Oz_Stations,1,FALSE)),0,(ROUND($I328-$H328,0)+1-IF(MOD($H328,1)*24&gt;MOD(Lunch_Stop,1)*24,1,0)-IF(MOD(Lunch_Start,1)*24&gt;MOD($I328,1)*24,1,0))))</f>
        <v>0</v>
      </c>
      <c r="W328" s="66">
        <f>IF(AND($M328,$Q328&gt;0),IF(ISNA(VLOOKUP(C328,Oz_Stations,1,FALSE)),0,(ROUND($I328-$H328,0)+1-IF(MOD($H328,1)*24&gt;MOD(Dinner_Stop,1)*24,1,0)-IF(MOD(Dinner_Start,1)*24&gt;MOD($I328,1)*24,1,0))),0)</f>
        <v>0</v>
      </c>
      <c r="X328" s="63">
        <f t="shared" si="108"/>
        <v>0</v>
      </c>
      <c r="Y328" s="63">
        <f t="shared" si="109"/>
        <v>0</v>
      </c>
      <c r="Z328" s="185">
        <f t="shared" si="110"/>
        <v>0</v>
      </c>
      <c r="AA328" s="191">
        <f t="shared" si="111"/>
        <v>0</v>
      </c>
      <c r="AB328" s="227">
        <f t="shared" si="105"/>
        <v>0</v>
      </c>
    </row>
    <row r="329" spans="1:28" ht="15" customHeight="1">
      <c r="A329" s="170">
        <f t="shared" si="106"/>
        <v>41780</v>
      </c>
      <c r="B329" s="168"/>
      <c r="C329" s="169"/>
      <c r="D329" s="167"/>
      <c r="E329" s="13">
        <f t="shared" si="103"/>
        <v>41780</v>
      </c>
      <c r="F329" s="12"/>
      <c r="G329" s="17"/>
      <c r="H329" s="16" t="str">
        <f t="shared" si="97"/>
        <v/>
      </c>
      <c r="I329" s="11" t="str">
        <f t="shared" si="98"/>
        <v/>
      </c>
      <c r="J329" s="10"/>
      <c r="K329" s="162"/>
      <c r="L329" s="67">
        <f t="shared" si="99"/>
        <v>0</v>
      </c>
      <c r="M329" s="9" t="str">
        <f t="shared" si="104"/>
        <v/>
      </c>
      <c r="N329" s="61">
        <f t="shared" si="107"/>
        <v>0</v>
      </c>
      <c r="O329" s="68">
        <f t="shared" si="100"/>
        <v>0</v>
      </c>
      <c r="P329" s="69">
        <f t="shared" si="100"/>
        <v>0</v>
      </c>
      <c r="Q329" s="69">
        <f t="shared" si="100"/>
        <v>0</v>
      </c>
      <c r="R329" s="182" t="str">
        <f t="shared" si="94"/>
        <v/>
      </c>
      <c r="S329" s="63">
        <f t="shared" si="101"/>
        <v>0</v>
      </c>
      <c r="T329" s="70">
        <f t="shared" si="102"/>
        <v>0</v>
      </c>
      <c r="U329" s="65">
        <f>IF(AND($M329,$O329&gt;0),IF(ISNA(VLOOKUP(C329,Oz_Stations,1,FALSE)),0,(ROUND($I329-$H329,0)+1-IF(MOD($H329,1)*24&gt;MOD(Brekky_Stop,1)*24,1,0)-IF(MOD(Brekky_Start,1)*24&gt;MOD($I329,1)*24,1,0))),0)</f>
        <v>0</v>
      </c>
      <c r="V329" s="66" t="b">
        <f>IF(AND($M329,$P329&gt;0),IF(ISNA(VLOOKUP(C329,Oz_Stations,1,FALSE)),0,(ROUND($I329-$H329,0)+1-IF(MOD($H329,1)*24&gt;MOD(Lunch_Stop,1)*24,1,0)-IF(MOD(Lunch_Start,1)*24&gt;MOD($I329,1)*24,1,0))))</f>
        <v>0</v>
      </c>
      <c r="W329" s="66">
        <f>IF(AND($M329,$Q329&gt;0),IF(ISNA(VLOOKUP(C329,Oz_Stations,1,FALSE)),0,(ROUND($I329-$H329,0)+1-IF(MOD($H329,1)*24&gt;MOD(Dinner_Stop,1)*24,1,0)-IF(MOD(Dinner_Start,1)*24&gt;MOD($I329,1)*24,1,0))),0)</f>
        <v>0</v>
      </c>
      <c r="X329" s="63">
        <f t="shared" si="108"/>
        <v>0</v>
      </c>
      <c r="Y329" s="63">
        <f t="shared" si="109"/>
        <v>0</v>
      </c>
      <c r="Z329" s="185">
        <f t="shared" si="110"/>
        <v>0</v>
      </c>
      <c r="AA329" s="191">
        <f t="shared" si="111"/>
        <v>0</v>
      </c>
      <c r="AB329" s="227">
        <f t="shared" si="105"/>
        <v>0</v>
      </c>
    </row>
    <row r="330" spans="1:28" ht="15" customHeight="1">
      <c r="A330" s="170">
        <f t="shared" si="106"/>
        <v>41781</v>
      </c>
      <c r="B330" s="168"/>
      <c r="C330" s="169"/>
      <c r="D330" s="167"/>
      <c r="E330" s="13">
        <f t="shared" si="103"/>
        <v>41781</v>
      </c>
      <c r="F330" s="12"/>
      <c r="G330" s="17"/>
      <c r="H330" s="16" t="str">
        <f t="shared" si="97"/>
        <v/>
      </c>
      <c r="I330" s="11" t="str">
        <f t="shared" si="98"/>
        <v/>
      </c>
      <c r="J330" s="10"/>
      <c r="K330" s="162"/>
      <c r="L330" s="67">
        <f t="shared" si="99"/>
        <v>0</v>
      </c>
      <c r="M330" s="9" t="str">
        <f t="shared" si="104"/>
        <v/>
      </c>
      <c r="N330" s="61">
        <f t="shared" si="107"/>
        <v>0</v>
      </c>
      <c r="O330" s="68">
        <f t="shared" si="100"/>
        <v>0</v>
      </c>
      <c r="P330" s="69">
        <f t="shared" si="100"/>
        <v>0</v>
      </c>
      <c r="Q330" s="69">
        <f t="shared" si="100"/>
        <v>0</v>
      </c>
      <c r="R330" s="182" t="str">
        <f t="shared" si="94"/>
        <v/>
      </c>
      <c r="S330" s="63">
        <f t="shared" si="101"/>
        <v>0</v>
      </c>
      <c r="T330" s="70">
        <f t="shared" si="102"/>
        <v>0</v>
      </c>
      <c r="U330" s="65">
        <f>IF(AND($M330,$O330&gt;0),IF(ISNA(VLOOKUP(C330,Oz_Stations,1,FALSE)),0,(ROUND($I330-$H330,0)+1-IF(MOD($H330,1)*24&gt;MOD(Brekky_Stop,1)*24,1,0)-IF(MOD(Brekky_Start,1)*24&gt;MOD($I330,1)*24,1,0))),0)</f>
        <v>0</v>
      </c>
      <c r="V330" s="66" t="b">
        <f>IF(AND($M330,$P330&gt;0),IF(ISNA(VLOOKUP(C330,Oz_Stations,1,FALSE)),0,(ROUND($I330-$H330,0)+1-IF(MOD($H330,1)*24&gt;MOD(Lunch_Stop,1)*24,1,0)-IF(MOD(Lunch_Start,1)*24&gt;MOD($I330,1)*24,1,0))))</f>
        <v>0</v>
      </c>
      <c r="W330" s="66">
        <f>IF(AND($M330,$Q330&gt;0),IF(ISNA(VLOOKUP(C330,Oz_Stations,1,FALSE)),0,(ROUND($I330-$H330,0)+1-IF(MOD($H330,1)*24&gt;MOD(Dinner_Stop,1)*24,1,0)-IF(MOD(Dinner_Start,1)*24&gt;MOD($I330,1)*24,1,0))),0)</f>
        <v>0</v>
      </c>
      <c r="X330" s="63">
        <f t="shared" si="108"/>
        <v>0</v>
      </c>
      <c r="Y330" s="63">
        <f t="shared" si="109"/>
        <v>0</v>
      </c>
      <c r="Z330" s="185">
        <f t="shared" si="110"/>
        <v>0</v>
      </c>
      <c r="AA330" s="191">
        <f t="shared" si="111"/>
        <v>0</v>
      </c>
      <c r="AB330" s="227">
        <f t="shared" si="105"/>
        <v>0</v>
      </c>
    </row>
    <row r="331" spans="1:28" ht="15" customHeight="1">
      <c r="A331" s="170">
        <f t="shared" si="106"/>
        <v>41782</v>
      </c>
      <c r="B331" s="168"/>
      <c r="C331" s="169"/>
      <c r="D331" s="167"/>
      <c r="E331" s="13">
        <f t="shared" si="103"/>
        <v>41782</v>
      </c>
      <c r="F331" s="12"/>
      <c r="G331" s="17"/>
      <c r="H331" s="16" t="str">
        <f t="shared" si="97"/>
        <v/>
      </c>
      <c r="I331" s="11" t="str">
        <f t="shared" si="98"/>
        <v/>
      </c>
      <c r="J331" s="10"/>
      <c r="K331" s="162"/>
      <c r="L331" s="67">
        <f t="shared" si="99"/>
        <v>0</v>
      </c>
      <c r="M331" s="9" t="str">
        <f t="shared" si="104"/>
        <v/>
      </c>
      <c r="N331" s="61">
        <f t="shared" si="107"/>
        <v>0</v>
      </c>
      <c r="O331" s="68">
        <f t="shared" si="100"/>
        <v>0</v>
      </c>
      <c r="P331" s="69">
        <f t="shared" si="100"/>
        <v>0</v>
      </c>
      <c r="Q331" s="69">
        <f t="shared" si="100"/>
        <v>0</v>
      </c>
      <c r="R331" s="182" t="str">
        <f t="shared" si="94"/>
        <v/>
      </c>
      <c r="S331" s="63">
        <f t="shared" si="101"/>
        <v>0</v>
      </c>
      <c r="T331" s="70">
        <f t="shared" si="102"/>
        <v>0</v>
      </c>
      <c r="U331" s="65">
        <f>IF(AND($M331,$O331&gt;0),IF(ISNA(VLOOKUP(C331,Oz_Stations,1,FALSE)),0,(ROUND($I331-$H331,0)+1-IF(MOD($H331,1)*24&gt;MOD(Brekky_Stop,1)*24,1,0)-IF(MOD(Brekky_Start,1)*24&gt;MOD($I331,1)*24,1,0))),0)</f>
        <v>0</v>
      </c>
      <c r="V331" s="66" t="b">
        <f>IF(AND($M331,$P331&gt;0),IF(ISNA(VLOOKUP(C331,Oz_Stations,1,FALSE)),0,(ROUND($I331-$H331,0)+1-IF(MOD($H331,1)*24&gt;MOD(Lunch_Stop,1)*24,1,0)-IF(MOD(Lunch_Start,1)*24&gt;MOD($I331,1)*24,1,0))))</f>
        <v>0</v>
      </c>
      <c r="W331" s="66">
        <f>IF(AND($M331,$Q331&gt;0),IF(ISNA(VLOOKUP(C331,Oz_Stations,1,FALSE)),0,(ROUND($I331-$H331,0)+1-IF(MOD($H331,1)*24&gt;MOD(Dinner_Stop,1)*24,1,0)-IF(MOD(Dinner_Start,1)*24&gt;MOD($I331,1)*24,1,0))),0)</f>
        <v>0</v>
      </c>
      <c r="X331" s="63">
        <f t="shared" si="108"/>
        <v>0</v>
      </c>
      <c r="Y331" s="63">
        <f t="shared" si="109"/>
        <v>0</v>
      </c>
      <c r="Z331" s="185">
        <f t="shared" si="110"/>
        <v>0</v>
      </c>
      <c r="AA331" s="191">
        <f t="shared" si="111"/>
        <v>0</v>
      </c>
      <c r="AB331" s="227">
        <f t="shared" si="105"/>
        <v>0</v>
      </c>
    </row>
    <row r="332" spans="1:28" ht="15" customHeight="1">
      <c r="A332" s="170">
        <f t="shared" si="106"/>
        <v>41783</v>
      </c>
      <c r="B332" s="168"/>
      <c r="C332" s="169"/>
      <c r="D332" s="167"/>
      <c r="E332" s="13">
        <f t="shared" si="103"/>
        <v>41783</v>
      </c>
      <c r="F332" s="12"/>
      <c r="G332" s="17"/>
      <c r="H332" s="16" t="str">
        <f t="shared" si="97"/>
        <v/>
      </c>
      <c r="I332" s="11" t="str">
        <f t="shared" si="98"/>
        <v/>
      </c>
      <c r="J332" s="10"/>
      <c r="K332" s="162"/>
      <c r="L332" s="67">
        <f t="shared" si="99"/>
        <v>0</v>
      </c>
      <c r="M332" s="9" t="str">
        <f t="shared" si="104"/>
        <v/>
      </c>
      <c r="N332" s="61">
        <f t="shared" si="107"/>
        <v>0</v>
      </c>
      <c r="O332" s="68">
        <f t="shared" si="100"/>
        <v>0</v>
      </c>
      <c r="P332" s="69">
        <f t="shared" si="100"/>
        <v>0</v>
      </c>
      <c r="Q332" s="69">
        <f t="shared" si="100"/>
        <v>0</v>
      </c>
      <c r="R332" s="182" t="str">
        <f t="shared" si="94"/>
        <v/>
      </c>
      <c r="S332" s="63">
        <f t="shared" si="101"/>
        <v>0</v>
      </c>
      <c r="T332" s="70">
        <f t="shared" si="102"/>
        <v>0</v>
      </c>
      <c r="U332" s="65">
        <f>IF(AND($M332,$O332&gt;0),IF(ISNA(VLOOKUP(C332,Oz_Stations,1,FALSE)),0,(ROUND($I332-$H332,0)+1-IF(MOD($H332,1)*24&gt;MOD(Brekky_Stop,1)*24,1,0)-IF(MOD(Brekky_Start,1)*24&gt;MOD($I332,1)*24,1,0))),0)</f>
        <v>0</v>
      </c>
      <c r="V332" s="66" t="b">
        <f>IF(AND($M332,$P332&gt;0),IF(ISNA(VLOOKUP(C332,Oz_Stations,1,FALSE)),0,(ROUND($I332-$H332,0)+1-IF(MOD($H332,1)*24&gt;MOD(Lunch_Stop,1)*24,1,0)-IF(MOD(Lunch_Start,1)*24&gt;MOD($I332,1)*24,1,0))))</f>
        <v>0</v>
      </c>
      <c r="W332" s="66">
        <f>IF(AND($M332,$Q332&gt;0),IF(ISNA(VLOOKUP(C332,Oz_Stations,1,FALSE)),0,(ROUND($I332-$H332,0)+1-IF(MOD($H332,1)*24&gt;MOD(Dinner_Stop,1)*24,1,0)-IF(MOD(Dinner_Start,1)*24&gt;MOD($I332,1)*24,1,0))),0)</f>
        <v>0</v>
      </c>
      <c r="X332" s="63">
        <f t="shared" si="108"/>
        <v>0</v>
      </c>
      <c r="Y332" s="63">
        <f t="shared" si="109"/>
        <v>0</v>
      </c>
      <c r="Z332" s="185">
        <f t="shared" si="110"/>
        <v>0</v>
      </c>
      <c r="AA332" s="191">
        <f t="shared" si="111"/>
        <v>0</v>
      </c>
      <c r="AB332" s="227">
        <f t="shared" si="105"/>
        <v>0</v>
      </c>
    </row>
    <row r="333" spans="1:28" ht="15" customHeight="1">
      <c r="A333" s="170">
        <f t="shared" si="106"/>
        <v>41784</v>
      </c>
      <c r="B333" s="168"/>
      <c r="C333" s="169"/>
      <c r="D333" s="167"/>
      <c r="E333" s="13">
        <f t="shared" si="103"/>
        <v>41784</v>
      </c>
      <c r="F333" s="12"/>
      <c r="G333" s="17"/>
      <c r="H333" s="16" t="str">
        <f t="shared" si="97"/>
        <v/>
      </c>
      <c r="I333" s="11" t="str">
        <f t="shared" si="98"/>
        <v/>
      </c>
      <c r="J333" s="10"/>
      <c r="K333" s="162"/>
      <c r="L333" s="67">
        <f t="shared" si="99"/>
        <v>0</v>
      </c>
      <c r="M333" s="9" t="str">
        <f t="shared" si="104"/>
        <v/>
      </c>
      <c r="N333" s="61">
        <f t="shared" si="107"/>
        <v>0</v>
      </c>
      <c r="O333" s="68">
        <f t="shared" si="100"/>
        <v>0</v>
      </c>
      <c r="P333" s="69">
        <f t="shared" si="100"/>
        <v>0</v>
      </c>
      <c r="Q333" s="69">
        <f t="shared" si="100"/>
        <v>0</v>
      </c>
      <c r="R333" s="182" t="str">
        <f t="shared" si="94"/>
        <v/>
      </c>
      <c r="S333" s="63">
        <f t="shared" si="101"/>
        <v>0</v>
      </c>
      <c r="T333" s="70">
        <f t="shared" si="102"/>
        <v>0</v>
      </c>
      <c r="U333" s="65">
        <f>IF(AND($M333,$O333&gt;0),IF(ISNA(VLOOKUP(C333,Oz_Stations,1,FALSE)),0,(ROUND($I333-$H333,0)+1-IF(MOD($H333,1)*24&gt;MOD(Brekky_Stop,1)*24,1,0)-IF(MOD(Brekky_Start,1)*24&gt;MOD($I333,1)*24,1,0))),0)</f>
        <v>0</v>
      </c>
      <c r="V333" s="66" t="b">
        <f>IF(AND($M333,$P333&gt;0),IF(ISNA(VLOOKUP(C333,Oz_Stations,1,FALSE)),0,(ROUND($I333-$H333,0)+1-IF(MOD($H333,1)*24&gt;MOD(Lunch_Stop,1)*24,1,0)-IF(MOD(Lunch_Start,1)*24&gt;MOD($I333,1)*24,1,0))))</f>
        <v>0</v>
      </c>
      <c r="W333" s="66">
        <f>IF(AND($M333,$Q333&gt;0),IF(ISNA(VLOOKUP(C333,Oz_Stations,1,FALSE)),0,(ROUND($I333-$H333,0)+1-IF(MOD($H333,1)*24&gt;MOD(Dinner_Stop,1)*24,1,0)-IF(MOD(Dinner_Start,1)*24&gt;MOD($I333,1)*24,1,0))),0)</f>
        <v>0</v>
      </c>
      <c r="X333" s="63">
        <f t="shared" si="108"/>
        <v>0</v>
      </c>
      <c r="Y333" s="63">
        <f t="shared" si="109"/>
        <v>0</v>
      </c>
      <c r="Z333" s="185">
        <f t="shared" si="110"/>
        <v>0</v>
      </c>
      <c r="AA333" s="191">
        <f t="shared" si="111"/>
        <v>0</v>
      </c>
      <c r="AB333" s="227">
        <f t="shared" si="105"/>
        <v>0</v>
      </c>
    </row>
    <row r="334" spans="1:28" ht="15" customHeight="1">
      <c r="A334" s="170">
        <f t="shared" si="106"/>
        <v>41785</v>
      </c>
      <c r="B334" s="168"/>
      <c r="C334" s="169"/>
      <c r="D334" s="167"/>
      <c r="E334" s="13">
        <f t="shared" si="103"/>
        <v>41785</v>
      </c>
      <c r="F334" s="12"/>
      <c r="G334" s="17"/>
      <c r="H334" s="16" t="str">
        <f t="shared" si="97"/>
        <v/>
      </c>
      <c r="I334" s="11" t="str">
        <f t="shared" si="98"/>
        <v/>
      </c>
      <c r="J334" s="10"/>
      <c r="K334" s="162"/>
      <c r="L334" s="67">
        <f t="shared" si="99"/>
        <v>0</v>
      </c>
      <c r="M334" s="9" t="str">
        <f t="shared" si="104"/>
        <v/>
      </c>
      <c r="N334" s="61">
        <f t="shared" si="107"/>
        <v>0</v>
      </c>
      <c r="O334" s="68">
        <f t="shared" si="100"/>
        <v>0</v>
      </c>
      <c r="P334" s="69">
        <f t="shared" si="100"/>
        <v>0</v>
      </c>
      <c r="Q334" s="69">
        <f t="shared" si="100"/>
        <v>0</v>
      </c>
      <c r="R334" s="182" t="str">
        <f t="shared" si="94"/>
        <v/>
      </c>
      <c r="S334" s="63">
        <f t="shared" si="101"/>
        <v>0</v>
      </c>
      <c r="T334" s="70">
        <f t="shared" si="102"/>
        <v>0</v>
      </c>
      <c r="U334" s="65">
        <f>IF(AND($M334,$O334&gt;0),IF(ISNA(VLOOKUP(C334,Oz_Stations,1,FALSE)),0,(ROUND($I334-$H334,0)+1-IF(MOD($H334,1)*24&gt;MOD(Brekky_Stop,1)*24,1,0)-IF(MOD(Brekky_Start,1)*24&gt;MOD($I334,1)*24,1,0))),0)</f>
        <v>0</v>
      </c>
      <c r="V334" s="66" t="b">
        <f>IF(AND($M334,$P334&gt;0),IF(ISNA(VLOOKUP(C334,Oz_Stations,1,FALSE)),0,(ROUND($I334-$H334,0)+1-IF(MOD($H334,1)*24&gt;MOD(Lunch_Stop,1)*24,1,0)-IF(MOD(Lunch_Start,1)*24&gt;MOD($I334,1)*24,1,0))))</f>
        <v>0</v>
      </c>
      <c r="W334" s="66">
        <f>IF(AND($M334,$Q334&gt;0),IF(ISNA(VLOOKUP(C334,Oz_Stations,1,FALSE)),0,(ROUND($I334-$H334,0)+1-IF(MOD($H334,1)*24&gt;MOD(Dinner_Stop,1)*24,1,0)-IF(MOD(Dinner_Start,1)*24&gt;MOD($I334,1)*24,1,0))),0)</f>
        <v>0</v>
      </c>
      <c r="X334" s="63">
        <f t="shared" si="108"/>
        <v>0</v>
      </c>
      <c r="Y334" s="63">
        <f t="shared" si="109"/>
        <v>0</v>
      </c>
      <c r="Z334" s="185">
        <f t="shared" si="110"/>
        <v>0</v>
      </c>
      <c r="AA334" s="191">
        <f t="shared" si="111"/>
        <v>0</v>
      </c>
      <c r="AB334" s="227">
        <f t="shared" si="105"/>
        <v>0</v>
      </c>
    </row>
    <row r="335" spans="1:28" ht="15" customHeight="1">
      <c r="A335" s="170">
        <f t="shared" si="106"/>
        <v>41786</v>
      </c>
      <c r="B335" s="168"/>
      <c r="C335" s="169"/>
      <c r="D335" s="167"/>
      <c r="E335" s="13">
        <f t="shared" si="103"/>
        <v>41786</v>
      </c>
      <c r="F335" s="12"/>
      <c r="G335" s="17"/>
      <c r="H335" s="16" t="str">
        <f t="shared" si="97"/>
        <v/>
      </c>
      <c r="I335" s="11" t="str">
        <f t="shared" si="98"/>
        <v/>
      </c>
      <c r="J335" s="10"/>
      <c r="K335" s="162"/>
      <c r="L335" s="67">
        <f t="shared" si="99"/>
        <v>0</v>
      </c>
      <c r="M335" s="9" t="str">
        <f t="shared" si="104"/>
        <v/>
      </c>
      <c r="N335" s="61">
        <f t="shared" si="107"/>
        <v>0</v>
      </c>
      <c r="O335" s="68">
        <f t="shared" si="100"/>
        <v>0</v>
      </c>
      <c r="P335" s="69">
        <f t="shared" si="100"/>
        <v>0</v>
      </c>
      <c r="Q335" s="69">
        <f t="shared" si="100"/>
        <v>0</v>
      </c>
      <c r="R335" s="182" t="str">
        <f t="shared" si="94"/>
        <v/>
      </c>
      <c r="S335" s="63">
        <f t="shared" si="101"/>
        <v>0</v>
      </c>
      <c r="T335" s="70">
        <f t="shared" si="102"/>
        <v>0</v>
      </c>
      <c r="U335" s="65">
        <f>IF(AND($M335,$O335&gt;0),IF(ISNA(VLOOKUP(C335,Oz_Stations,1,FALSE)),0,(ROUND($I335-$H335,0)+1-IF(MOD($H335,1)*24&gt;MOD(Brekky_Stop,1)*24,1,0)-IF(MOD(Brekky_Start,1)*24&gt;MOD($I335,1)*24,1,0))),0)</f>
        <v>0</v>
      </c>
      <c r="V335" s="66" t="b">
        <f>IF(AND($M335,$P335&gt;0),IF(ISNA(VLOOKUP(C335,Oz_Stations,1,FALSE)),0,(ROUND($I335-$H335,0)+1-IF(MOD($H335,1)*24&gt;MOD(Lunch_Stop,1)*24,1,0)-IF(MOD(Lunch_Start,1)*24&gt;MOD($I335,1)*24,1,0))))</f>
        <v>0</v>
      </c>
      <c r="W335" s="66">
        <f>IF(AND($M335,$Q335&gt;0),IF(ISNA(VLOOKUP(C335,Oz_Stations,1,FALSE)),0,(ROUND($I335-$H335,0)+1-IF(MOD($H335,1)*24&gt;MOD(Dinner_Stop,1)*24,1,0)-IF(MOD(Dinner_Start,1)*24&gt;MOD($I335,1)*24,1,0))),0)</f>
        <v>0</v>
      </c>
      <c r="X335" s="63">
        <f t="shared" si="108"/>
        <v>0</v>
      </c>
      <c r="Y335" s="63">
        <f t="shared" si="109"/>
        <v>0</v>
      </c>
      <c r="Z335" s="185">
        <f t="shared" si="110"/>
        <v>0</v>
      </c>
      <c r="AA335" s="191">
        <f t="shared" si="111"/>
        <v>0</v>
      </c>
      <c r="AB335" s="227">
        <f t="shared" si="105"/>
        <v>0</v>
      </c>
    </row>
    <row r="336" spans="1:28" ht="15" customHeight="1">
      <c r="A336" s="170">
        <f t="shared" si="106"/>
        <v>41787</v>
      </c>
      <c r="B336" s="168"/>
      <c r="C336" s="169"/>
      <c r="D336" s="167"/>
      <c r="E336" s="13">
        <f t="shared" si="103"/>
        <v>41787</v>
      </c>
      <c r="F336" s="12"/>
      <c r="G336" s="17"/>
      <c r="H336" s="16" t="str">
        <f t="shared" si="97"/>
        <v/>
      </c>
      <c r="I336" s="11" t="str">
        <f t="shared" si="98"/>
        <v/>
      </c>
      <c r="J336" s="10"/>
      <c r="K336" s="162"/>
      <c r="L336" s="67">
        <f t="shared" si="99"/>
        <v>0</v>
      </c>
      <c r="M336" s="9" t="str">
        <f t="shared" si="104"/>
        <v/>
      </c>
      <c r="N336" s="61">
        <f t="shared" si="107"/>
        <v>0</v>
      </c>
      <c r="O336" s="68">
        <f t="shared" si="100"/>
        <v>0</v>
      </c>
      <c r="P336" s="69">
        <f t="shared" si="100"/>
        <v>0</v>
      </c>
      <c r="Q336" s="69">
        <f t="shared" si="100"/>
        <v>0</v>
      </c>
      <c r="R336" s="182" t="str">
        <f t="shared" si="94"/>
        <v/>
      </c>
      <c r="S336" s="63">
        <f t="shared" si="101"/>
        <v>0</v>
      </c>
      <c r="T336" s="70">
        <f t="shared" si="102"/>
        <v>0</v>
      </c>
      <c r="U336" s="65">
        <f>IF(AND($M336,$O336&gt;0),IF(ISNA(VLOOKUP(C336,Oz_Stations,1,FALSE)),0,(ROUND($I336-$H336,0)+1-IF(MOD($H336,1)*24&gt;MOD(Brekky_Stop,1)*24,1,0)-IF(MOD(Brekky_Start,1)*24&gt;MOD($I336,1)*24,1,0))),0)</f>
        <v>0</v>
      </c>
      <c r="V336" s="66" t="b">
        <f>IF(AND($M336,$P336&gt;0),IF(ISNA(VLOOKUP(C336,Oz_Stations,1,FALSE)),0,(ROUND($I336-$H336,0)+1-IF(MOD($H336,1)*24&gt;MOD(Lunch_Stop,1)*24,1,0)-IF(MOD(Lunch_Start,1)*24&gt;MOD($I336,1)*24,1,0))))</f>
        <v>0</v>
      </c>
      <c r="W336" s="66">
        <f>IF(AND($M336,$Q336&gt;0),IF(ISNA(VLOOKUP(C336,Oz_Stations,1,FALSE)),0,(ROUND($I336-$H336,0)+1-IF(MOD($H336,1)*24&gt;MOD(Dinner_Stop,1)*24,1,0)-IF(MOD(Dinner_Start,1)*24&gt;MOD($I336,1)*24,1,0))),0)</f>
        <v>0</v>
      </c>
      <c r="X336" s="63">
        <f t="shared" si="108"/>
        <v>0</v>
      </c>
      <c r="Y336" s="63">
        <f t="shared" si="109"/>
        <v>0</v>
      </c>
      <c r="Z336" s="185">
        <f t="shared" si="110"/>
        <v>0</v>
      </c>
      <c r="AA336" s="191">
        <f t="shared" si="111"/>
        <v>0</v>
      </c>
      <c r="AB336" s="227">
        <f t="shared" si="105"/>
        <v>0</v>
      </c>
    </row>
    <row r="337" spans="1:28" ht="15" customHeight="1">
      <c r="A337" s="170">
        <f t="shared" si="106"/>
        <v>41788</v>
      </c>
      <c r="B337" s="168"/>
      <c r="C337" s="169"/>
      <c r="D337" s="167"/>
      <c r="E337" s="13">
        <f t="shared" si="103"/>
        <v>41788</v>
      </c>
      <c r="F337" s="12"/>
      <c r="G337" s="17"/>
      <c r="H337" s="16" t="str">
        <f t="shared" si="97"/>
        <v/>
      </c>
      <c r="I337" s="11" t="str">
        <f t="shared" si="98"/>
        <v/>
      </c>
      <c r="J337" s="10"/>
      <c r="K337" s="162"/>
      <c r="L337" s="67">
        <f t="shared" si="99"/>
        <v>0</v>
      </c>
      <c r="M337" s="9" t="str">
        <f t="shared" si="104"/>
        <v/>
      </c>
      <c r="N337" s="61">
        <f t="shared" si="107"/>
        <v>0</v>
      </c>
      <c r="O337" s="68">
        <f t="shared" si="100"/>
        <v>0</v>
      </c>
      <c r="P337" s="69">
        <f t="shared" si="100"/>
        <v>0</v>
      </c>
      <c r="Q337" s="69">
        <f t="shared" si="100"/>
        <v>0</v>
      </c>
      <c r="R337" s="182" t="str">
        <f t="shared" si="94"/>
        <v/>
      </c>
      <c r="S337" s="63">
        <f t="shared" si="101"/>
        <v>0</v>
      </c>
      <c r="T337" s="70">
        <f t="shared" si="102"/>
        <v>0</v>
      </c>
      <c r="U337" s="65">
        <f>IF(AND($M337,$O337&gt;0),IF(ISNA(VLOOKUP(C337,Oz_Stations,1,FALSE)),0,(ROUND($I337-$H337,0)+1-IF(MOD($H337,1)*24&gt;MOD(Brekky_Stop,1)*24,1,0)-IF(MOD(Brekky_Start,1)*24&gt;MOD($I337,1)*24,1,0))),0)</f>
        <v>0</v>
      </c>
      <c r="V337" s="66" t="b">
        <f>IF(AND($M337,$P337&gt;0),IF(ISNA(VLOOKUP(C337,Oz_Stations,1,FALSE)),0,(ROUND($I337-$H337,0)+1-IF(MOD($H337,1)*24&gt;MOD(Lunch_Stop,1)*24,1,0)-IF(MOD(Lunch_Start,1)*24&gt;MOD($I337,1)*24,1,0))))</f>
        <v>0</v>
      </c>
      <c r="W337" s="66">
        <f>IF(AND($M337,$Q337&gt;0),IF(ISNA(VLOOKUP(C337,Oz_Stations,1,FALSE)),0,(ROUND($I337-$H337,0)+1-IF(MOD($H337,1)*24&gt;MOD(Dinner_Stop,1)*24,1,0)-IF(MOD(Dinner_Start,1)*24&gt;MOD($I337,1)*24,1,0))),0)</f>
        <v>0</v>
      </c>
      <c r="X337" s="63">
        <f t="shared" si="108"/>
        <v>0</v>
      </c>
      <c r="Y337" s="63">
        <f t="shared" si="109"/>
        <v>0</v>
      </c>
      <c r="Z337" s="185">
        <f t="shared" si="110"/>
        <v>0</v>
      </c>
      <c r="AA337" s="191">
        <f t="shared" si="111"/>
        <v>0</v>
      </c>
      <c r="AB337" s="227">
        <f t="shared" si="105"/>
        <v>0</v>
      </c>
    </row>
    <row r="338" spans="1:28" ht="15" customHeight="1">
      <c r="A338" s="170">
        <f t="shared" si="106"/>
        <v>41789</v>
      </c>
      <c r="B338" s="168"/>
      <c r="C338" s="169"/>
      <c r="D338" s="167"/>
      <c r="E338" s="13">
        <f t="shared" si="103"/>
        <v>41789</v>
      </c>
      <c r="F338" s="12"/>
      <c r="G338" s="17"/>
      <c r="H338" s="16" t="str">
        <f t="shared" si="97"/>
        <v/>
      </c>
      <c r="I338" s="11" t="str">
        <f t="shared" si="98"/>
        <v/>
      </c>
      <c r="J338" s="10"/>
      <c r="K338" s="162"/>
      <c r="L338" s="67">
        <f t="shared" si="99"/>
        <v>0</v>
      </c>
      <c r="M338" s="9" t="str">
        <f t="shared" si="104"/>
        <v/>
      </c>
      <c r="N338" s="61">
        <f t="shared" si="107"/>
        <v>0</v>
      </c>
      <c r="O338" s="68">
        <f t="shared" si="100"/>
        <v>0</v>
      </c>
      <c r="P338" s="69">
        <f t="shared" si="100"/>
        <v>0</v>
      </c>
      <c r="Q338" s="69">
        <f t="shared" si="100"/>
        <v>0</v>
      </c>
      <c r="R338" s="182" t="str">
        <f t="shared" si="94"/>
        <v/>
      </c>
      <c r="S338" s="63">
        <f t="shared" si="101"/>
        <v>0</v>
      </c>
      <c r="T338" s="70">
        <f t="shared" si="102"/>
        <v>0</v>
      </c>
      <c r="U338" s="65">
        <f>IF(AND($M338,$O338&gt;0),IF(ISNA(VLOOKUP(C338,Oz_Stations,1,FALSE)),0,(ROUND($I338-$H338,0)+1-IF(MOD($H338,1)*24&gt;MOD(Brekky_Stop,1)*24,1,0)-IF(MOD(Brekky_Start,1)*24&gt;MOD($I338,1)*24,1,0))),0)</f>
        <v>0</v>
      </c>
      <c r="V338" s="66" t="b">
        <f>IF(AND($M338,$P338&gt;0),IF(ISNA(VLOOKUP(C338,Oz_Stations,1,FALSE)),0,(ROUND($I338-$H338,0)+1-IF(MOD($H338,1)*24&gt;MOD(Lunch_Stop,1)*24,1,0)-IF(MOD(Lunch_Start,1)*24&gt;MOD($I338,1)*24,1,0))))</f>
        <v>0</v>
      </c>
      <c r="W338" s="66">
        <f>IF(AND($M338,$Q338&gt;0),IF(ISNA(VLOOKUP(C338,Oz_Stations,1,FALSE)),0,(ROUND($I338-$H338,0)+1-IF(MOD($H338,1)*24&gt;MOD(Dinner_Stop,1)*24,1,0)-IF(MOD(Dinner_Start,1)*24&gt;MOD($I338,1)*24,1,0))),0)</f>
        <v>0</v>
      </c>
      <c r="X338" s="63">
        <f t="shared" si="108"/>
        <v>0</v>
      </c>
      <c r="Y338" s="63">
        <f t="shared" si="109"/>
        <v>0</v>
      </c>
      <c r="Z338" s="185">
        <f t="shared" si="110"/>
        <v>0</v>
      </c>
      <c r="AA338" s="191">
        <f t="shared" si="111"/>
        <v>0</v>
      </c>
      <c r="AB338" s="227">
        <f t="shared" si="105"/>
        <v>0</v>
      </c>
    </row>
    <row r="339" spans="1:28" ht="15" customHeight="1">
      <c r="A339" s="170">
        <f t="shared" si="106"/>
        <v>41790</v>
      </c>
      <c r="B339" s="168"/>
      <c r="C339" s="169"/>
      <c r="D339" s="167"/>
      <c r="E339" s="13">
        <f t="shared" si="103"/>
        <v>41790</v>
      </c>
      <c r="F339" s="12"/>
      <c r="G339" s="17"/>
      <c r="H339" s="16" t="str">
        <f t="shared" si="97"/>
        <v/>
      </c>
      <c r="I339" s="11" t="str">
        <f t="shared" si="98"/>
        <v/>
      </c>
      <c r="J339" s="10"/>
      <c r="K339" s="162"/>
      <c r="L339" s="67">
        <f t="shared" si="99"/>
        <v>0</v>
      </c>
      <c r="M339" s="9" t="str">
        <f t="shared" si="104"/>
        <v/>
      </c>
      <c r="N339" s="61">
        <f t="shared" si="107"/>
        <v>0</v>
      </c>
      <c r="O339" s="68">
        <f t="shared" si="100"/>
        <v>0</v>
      </c>
      <c r="P339" s="69">
        <f t="shared" si="100"/>
        <v>0</v>
      </c>
      <c r="Q339" s="69">
        <f t="shared" si="100"/>
        <v>0</v>
      </c>
      <c r="R339" s="182" t="str">
        <f t="shared" si="94"/>
        <v/>
      </c>
      <c r="S339" s="63">
        <f t="shared" si="101"/>
        <v>0</v>
      </c>
      <c r="T339" s="70">
        <f t="shared" si="102"/>
        <v>0</v>
      </c>
      <c r="U339" s="65">
        <f>IF(AND($M339,$O339&gt;0),IF(ISNA(VLOOKUP(C339,Oz_Stations,1,FALSE)),0,(ROUND($I339-$H339,0)+1-IF(MOD($H339,1)*24&gt;MOD(Brekky_Stop,1)*24,1,0)-IF(MOD(Brekky_Start,1)*24&gt;MOD($I339,1)*24,1,0))),0)</f>
        <v>0</v>
      </c>
      <c r="V339" s="66" t="b">
        <f>IF(AND($M339,$P339&gt;0),IF(ISNA(VLOOKUP(C339,Oz_Stations,1,FALSE)),0,(ROUND($I339-$H339,0)+1-IF(MOD($H339,1)*24&gt;MOD(Lunch_Stop,1)*24,1,0)-IF(MOD(Lunch_Start,1)*24&gt;MOD($I339,1)*24,1,0))))</f>
        <v>0</v>
      </c>
      <c r="W339" s="66">
        <f>IF(AND($M339,$Q339&gt;0),IF(ISNA(VLOOKUP(C339,Oz_Stations,1,FALSE)),0,(ROUND($I339-$H339,0)+1-IF(MOD($H339,1)*24&gt;MOD(Dinner_Stop,1)*24,1,0)-IF(MOD(Dinner_Start,1)*24&gt;MOD($I339,1)*24,1,0))),0)</f>
        <v>0</v>
      </c>
      <c r="X339" s="63">
        <f t="shared" si="108"/>
        <v>0</v>
      </c>
      <c r="Y339" s="63">
        <f t="shared" si="109"/>
        <v>0</v>
      </c>
      <c r="Z339" s="185">
        <f t="shared" si="110"/>
        <v>0</v>
      </c>
      <c r="AA339" s="191">
        <f t="shared" si="111"/>
        <v>0</v>
      </c>
      <c r="AB339" s="227">
        <f t="shared" si="105"/>
        <v>0</v>
      </c>
    </row>
    <row r="340" spans="1:28" ht="15" customHeight="1">
      <c r="A340" s="170">
        <f t="shared" si="106"/>
        <v>41791</v>
      </c>
      <c r="B340" s="168"/>
      <c r="C340" s="169"/>
      <c r="D340" s="167"/>
      <c r="E340" s="13">
        <f t="shared" si="103"/>
        <v>41791</v>
      </c>
      <c r="F340" s="12"/>
      <c r="G340" s="17"/>
      <c r="H340" s="16" t="str">
        <f t="shared" si="97"/>
        <v/>
      </c>
      <c r="I340" s="11" t="str">
        <f t="shared" si="98"/>
        <v/>
      </c>
      <c r="J340" s="10"/>
      <c r="K340" s="162"/>
      <c r="L340" s="67">
        <f t="shared" si="99"/>
        <v>0</v>
      </c>
      <c r="M340" s="9" t="str">
        <f t="shared" si="104"/>
        <v/>
      </c>
      <c r="N340" s="61">
        <f t="shared" si="107"/>
        <v>0</v>
      </c>
      <c r="O340" s="68">
        <f t="shared" si="100"/>
        <v>0</v>
      </c>
      <c r="P340" s="69">
        <f t="shared" si="100"/>
        <v>0</v>
      </c>
      <c r="Q340" s="69">
        <f t="shared" si="100"/>
        <v>0</v>
      </c>
      <c r="R340" s="182" t="str">
        <f t="shared" si="94"/>
        <v/>
      </c>
      <c r="S340" s="63">
        <f t="shared" si="101"/>
        <v>0</v>
      </c>
      <c r="T340" s="70">
        <f t="shared" si="102"/>
        <v>0</v>
      </c>
      <c r="U340" s="65">
        <f>IF(AND($M340,$O340&gt;0),IF(ISNA(VLOOKUP(C340,Oz_Stations,1,FALSE)),0,(ROUND($I340-$H340,0)+1-IF(MOD($H340,1)*24&gt;MOD(Brekky_Stop,1)*24,1,0)-IF(MOD(Brekky_Start,1)*24&gt;MOD($I340,1)*24,1,0))),0)</f>
        <v>0</v>
      </c>
      <c r="V340" s="66" t="b">
        <f>IF(AND($M340,$P340&gt;0),IF(ISNA(VLOOKUP(C340,Oz_Stations,1,FALSE)),0,(ROUND($I340-$H340,0)+1-IF(MOD($H340,1)*24&gt;MOD(Lunch_Stop,1)*24,1,0)-IF(MOD(Lunch_Start,1)*24&gt;MOD($I340,1)*24,1,0))))</f>
        <v>0</v>
      </c>
      <c r="W340" s="66">
        <f>IF(AND($M340,$Q340&gt;0),IF(ISNA(VLOOKUP(C340,Oz_Stations,1,FALSE)),0,(ROUND($I340-$H340,0)+1-IF(MOD($H340,1)*24&gt;MOD(Dinner_Stop,1)*24,1,0)-IF(MOD(Dinner_Start,1)*24&gt;MOD($I340,1)*24,1,0))),0)</f>
        <v>0</v>
      </c>
      <c r="X340" s="63">
        <f t="shared" si="108"/>
        <v>0</v>
      </c>
      <c r="Y340" s="63">
        <f t="shared" si="109"/>
        <v>0</v>
      </c>
      <c r="Z340" s="185">
        <f t="shared" si="110"/>
        <v>0</v>
      </c>
      <c r="AA340" s="191">
        <f t="shared" si="111"/>
        <v>0</v>
      </c>
      <c r="AB340" s="227">
        <f t="shared" si="105"/>
        <v>0</v>
      </c>
    </row>
    <row r="341" spans="1:28" ht="15" customHeight="1">
      <c r="A341" s="170">
        <f t="shared" si="106"/>
        <v>41792</v>
      </c>
      <c r="B341" s="168"/>
      <c r="C341" s="169"/>
      <c r="D341" s="167"/>
      <c r="E341" s="13">
        <f t="shared" si="103"/>
        <v>41792</v>
      </c>
      <c r="F341" s="12"/>
      <c r="G341" s="17"/>
      <c r="H341" s="16" t="str">
        <f t="shared" si="97"/>
        <v/>
      </c>
      <c r="I341" s="11" t="str">
        <f t="shared" si="98"/>
        <v/>
      </c>
      <c r="J341" s="10"/>
      <c r="K341" s="162"/>
      <c r="L341" s="67">
        <f t="shared" si="99"/>
        <v>0</v>
      </c>
      <c r="M341" s="9" t="str">
        <f t="shared" si="104"/>
        <v/>
      </c>
      <c r="N341" s="61">
        <f t="shared" si="107"/>
        <v>0</v>
      </c>
      <c r="O341" s="68">
        <f t="shared" si="100"/>
        <v>0</v>
      </c>
      <c r="P341" s="69">
        <f t="shared" si="100"/>
        <v>0</v>
      </c>
      <c r="Q341" s="69">
        <f t="shared" si="100"/>
        <v>0</v>
      </c>
      <c r="R341" s="182" t="str">
        <f t="shared" si="94"/>
        <v/>
      </c>
      <c r="S341" s="63">
        <f t="shared" si="101"/>
        <v>0</v>
      </c>
      <c r="T341" s="70">
        <f t="shared" si="102"/>
        <v>0</v>
      </c>
      <c r="U341" s="65">
        <f>IF(AND($M341,$O341&gt;0),IF(ISNA(VLOOKUP(C341,Oz_Stations,1,FALSE)),0,(ROUND($I341-$H341,0)+1-IF(MOD($H341,1)*24&gt;MOD(Brekky_Stop,1)*24,1,0)-IF(MOD(Brekky_Start,1)*24&gt;MOD($I341,1)*24,1,0))),0)</f>
        <v>0</v>
      </c>
      <c r="V341" s="66" t="b">
        <f>IF(AND($M341,$P341&gt;0),IF(ISNA(VLOOKUP(C341,Oz_Stations,1,FALSE)),0,(ROUND($I341-$H341,0)+1-IF(MOD($H341,1)*24&gt;MOD(Lunch_Stop,1)*24,1,0)-IF(MOD(Lunch_Start,1)*24&gt;MOD($I341,1)*24,1,0))))</f>
        <v>0</v>
      </c>
      <c r="W341" s="66">
        <f>IF(AND($M341,$Q341&gt;0),IF(ISNA(VLOOKUP(C341,Oz_Stations,1,FALSE)),0,(ROUND($I341-$H341,0)+1-IF(MOD($H341,1)*24&gt;MOD(Dinner_Stop,1)*24,1,0)-IF(MOD(Dinner_Start,1)*24&gt;MOD($I341,1)*24,1,0))),0)</f>
        <v>0</v>
      </c>
      <c r="X341" s="63">
        <f t="shared" si="108"/>
        <v>0</v>
      </c>
      <c r="Y341" s="63">
        <f t="shared" si="109"/>
        <v>0</v>
      </c>
      <c r="Z341" s="185">
        <f t="shared" si="110"/>
        <v>0</v>
      </c>
      <c r="AA341" s="191">
        <f t="shared" si="111"/>
        <v>0</v>
      </c>
      <c r="AB341" s="227">
        <f t="shared" si="105"/>
        <v>0</v>
      </c>
    </row>
    <row r="342" spans="1:28" ht="15" customHeight="1">
      <c r="A342" s="170">
        <f t="shared" si="106"/>
        <v>41793</v>
      </c>
      <c r="B342" s="168"/>
      <c r="C342" s="169"/>
      <c r="D342" s="167"/>
      <c r="E342" s="13">
        <f t="shared" si="103"/>
        <v>41793</v>
      </c>
      <c r="F342" s="12"/>
      <c r="G342" s="17"/>
      <c r="H342" s="16" t="str">
        <f t="shared" si="97"/>
        <v/>
      </c>
      <c r="I342" s="11" t="str">
        <f t="shared" si="98"/>
        <v/>
      </c>
      <c r="J342" s="10"/>
      <c r="K342" s="162"/>
      <c r="L342" s="67">
        <f t="shared" si="99"/>
        <v>0</v>
      </c>
      <c r="M342" s="9" t="str">
        <f t="shared" si="104"/>
        <v/>
      </c>
      <c r="N342" s="61">
        <f t="shared" si="107"/>
        <v>0</v>
      </c>
      <c r="O342" s="68">
        <f t="shared" si="100"/>
        <v>0</v>
      </c>
      <c r="P342" s="69">
        <f t="shared" si="100"/>
        <v>0</v>
      </c>
      <c r="Q342" s="69">
        <f t="shared" si="100"/>
        <v>0</v>
      </c>
      <c r="R342" s="182" t="str">
        <f t="shared" si="94"/>
        <v/>
      </c>
      <c r="S342" s="63">
        <f t="shared" si="101"/>
        <v>0</v>
      </c>
      <c r="T342" s="70">
        <f t="shared" si="102"/>
        <v>0</v>
      </c>
      <c r="U342" s="65">
        <f>IF(AND($M342,$O342&gt;0),IF(ISNA(VLOOKUP(C342,Oz_Stations,1,FALSE)),0,(ROUND($I342-$H342,0)+1-IF(MOD($H342,1)*24&gt;MOD(Brekky_Stop,1)*24,1,0)-IF(MOD(Brekky_Start,1)*24&gt;MOD($I342,1)*24,1,0))),0)</f>
        <v>0</v>
      </c>
      <c r="V342" s="66" t="b">
        <f>IF(AND($M342,$P342&gt;0),IF(ISNA(VLOOKUP(C342,Oz_Stations,1,FALSE)),0,(ROUND($I342-$H342,0)+1-IF(MOD($H342,1)*24&gt;MOD(Lunch_Stop,1)*24,1,0)-IF(MOD(Lunch_Start,1)*24&gt;MOD($I342,1)*24,1,0))))</f>
        <v>0</v>
      </c>
      <c r="W342" s="66">
        <f>IF(AND($M342,$Q342&gt;0),IF(ISNA(VLOOKUP(C342,Oz_Stations,1,FALSE)),0,(ROUND($I342-$H342,0)+1-IF(MOD($H342,1)*24&gt;MOD(Dinner_Stop,1)*24,1,0)-IF(MOD(Dinner_Start,1)*24&gt;MOD($I342,1)*24,1,0))),0)</f>
        <v>0</v>
      </c>
      <c r="X342" s="63">
        <f t="shared" si="108"/>
        <v>0</v>
      </c>
      <c r="Y342" s="63">
        <f t="shared" si="109"/>
        <v>0</v>
      </c>
      <c r="Z342" s="185">
        <f t="shared" si="110"/>
        <v>0</v>
      </c>
      <c r="AA342" s="191">
        <f t="shared" si="111"/>
        <v>0</v>
      </c>
      <c r="AB342" s="227">
        <f t="shared" si="105"/>
        <v>0</v>
      </c>
    </row>
    <row r="343" spans="1:28" ht="15" customHeight="1">
      <c r="A343" s="170">
        <f t="shared" si="106"/>
        <v>41794</v>
      </c>
      <c r="B343" s="168"/>
      <c r="C343" s="169"/>
      <c r="D343" s="167"/>
      <c r="E343" s="13">
        <f t="shared" si="103"/>
        <v>41794</v>
      </c>
      <c r="F343" s="12"/>
      <c r="G343" s="17"/>
      <c r="H343" s="16" t="str">
        <f t="shared" si="97"/>
        <v/>
      </c>
      <c r="I343" s="11" t="str">
        <f t="shared" si="98"/>
        <v/>
      </c>
      <c r="J343" s="10"/>
      <c r="K343" s="162"/>
      <c r="L343" s="67">
        <f t="shared" si="99"/>
        <v>0</v>
      </c>
      <c r="M343" s="9" t="str">
        <f t="shared" si="104"/>
        <v/>
      </c>
      <c r="N343" s="61">
        <f t="shared" si="107"/>
        <v>0</v>
      </c>
      <c r="O343" s="68">
        <f t="shared" si="100"/>
        <v>0</v>
      </c>
      <c r="P343" s="69">
        <f t="shared" si="100"/>
        <v>0</v>
      </c>
      <c r="Q343" s="69">
        <f t="shared" si="100"/>
        <v>0</v>
      </c>
      <c r="R343" s="182" t="str">
        <f t="shared" si="94"/>
        <v/>
      </c>
      <c r="S343" s="63">
        <f t="shared" si="101"/>
        <v>0</v>
      </c>
      <c r="T343" s="70">
        <f t="shared" si="102"/>
        <v>0</v>
      </c>
      <c r="U343" s="65">
        <f>IF(AND($M343,$O343&gt;0),IF(ISNA(VLOOKUP(C343,Oz_Stations,1,FALSE)),0,(ROUND($I343-$H343,0)+1-IF(MOD($H343,1)*24&gt;MOD(Brekky_Stop,1)*24,1,0)-IF(MOD(Brekky_Start,1)*24&gt;MOD($I343,1)*24,1,0))),0)</f>
        <v>0</v>
      </c>
      <c r="V343" s="66" t="b">
        <f>IF(AND($M343,$P343&gt;0),IF(ISNA(VLOOKUP(C343,Oz_Stations,1,FALSE)),0,(ROUND($I343-$H343,0)+1-IF(MOD($H343,1)*24&gt;MOD(Lunch_Stop,1)*24,1,0)-IF(MOD(Lunch_Start,1)*24&gt;MOD($I343,1)*24,1,0))))</f>
        <v>0</v>
      </c>
      <c r="W343" s="66">
        <f>IF(AND($M343,$Q343&gt;0),IF(ISNA(VLOOKUP(C343,Oz_Stations,1,FALSE)),0,(ROUND($I343-$H343,0)+1-IF(MOD($H343,1)*24&gt;MOD(Dinner_Stop,1)*24,1,0)-IF(MOD(Dinner_Start,1)*24&gt;MOD($I343,1)*24,1,0))),0)</f>
        <v>0</v>
      </c>
      <c r="X343" s="63">
        <f t="shared" si="108"/>
        <v>0</v>
      </c>
      <c r="Y343" s="63">
        <f t="shared" si="109"/>
        <v>0</v>
      </c>
      <c r="Z343" s="185">
        <f t="shared" si="110"/>
        <v>0</v>
      </c>
      <c r="AA343" s="191">
        <f t="shared" si="111"/>
        <v>0</v>
      </c>
      <c r="AB343" s="227">
        <f t="shared" si="105"/>
        <v>0</v>
      </c>
    </row>
    <row r="344" spans="1:28" ht="15" customHeight="1">
      <c r="A344" s="170">
        <f t="shared" si="106"/>
        <v>41795</v>
      </c>
      <c r="B344" s="168"/>
      <c r="C344" s="169"/>
      <c r="D344" s="167"/>
      <c r="E344" s="13">
        <f t="shared" si="103"/>
        <v>41795</v>
      </c>
      <c r="F344" s="12"/>
      <c r="G344" s="17"/>
      <c r="H344" s="16" t="str">
        <f t="shared" si="97"/>
        <v/>
      </c>
      <c r="I344" s="11" t="str">
        <f t="shared" si="98"/>
        <v/>
      </c>
      <c r="J344" s="10"/>
      <c r="K344" s="162"/>
      <c r="L344" s="67">
        <f t="shared" si="99"/>
        <v>0</v>
      </c>
      <c r="M344" s="9" t="str">
        <f t="shared" si="104"/>
        <v/>
      </c>
      <c r="N344" s="61">
        <f t="shared" si="107"/>
        <v>0</v>
      </c>
      <c r="O344" s="68">
        <f t="shared" si="100"/>
        <v>0</v>
      </c>
      <c r="P344" s="69">
        <f t="shared" si="100"/>
        <v>0</v>
      </c>
      <c r="Q344" s="69">
        <f t="shared" si="100"/>
        <v>0</v>
      </c>
      <c r="R344" s="182" t="str">
        <f t="shared" si="94"/>
        <v/>
      </c>
      <c r="S344" s="63">
        <f t="shared" si="101"/>
        <v>0</v>
      </c>
      <c r="T344" s="70">
        <f t="shared" si="102"/>
        <v>0</v>
      </c>
      <c r="U344" s="65">
        <f>IF(AND($M344,$O344&gt;0),IF(ISNA(VLOOKUP(C344,Oz_Stations,1,FALSE)),0,(ROUND($I344-$H344,0)+1-IF(MOD($H344,1)*24&gt;MOD(Brekky_Stop,1)*24,1,0)-IF(MOD(Brekky_Start,1)*24&gt;MOD($I344,1)*24,1,0))),0)</f>
        <v>0</v>
      </c>
      <c r="V344" s="66" t="b">
        <f>IF(AND($M344,$P344&gt;0),IF(ISNA(VLOOKUP(C344,Oz_Stations,1,FALSE)),0,(ROUND($I344-$H344,0)+1-IF(MOD($H344,1)*24&gt;MOD(Lunch_Stop,1)*24,1,0)-IF(MOD(Lunch_Start,1)*24&gt;MOD($I344,1)*24,1,0))))</f>
        <v>0</v>
      </c>
      <c r="W344" s="66">
        <f>IF(AND($M344,$Q344&gt;0),IF(ISNA(VLOOKUP(C344,Oz_Stations,1,FALSE)),0,(ROUND($I344-$H344,0)+1-IF(MOD($H344,1)*24&gt;MOD(Dinner_Stop,1)*24,1,0)-IF(MOD(Dinner_Start,1)*24&gt;MOD($I344,1)*24,1,0))),0)</f>
        <v>0</v>
      </c>
      <c r="X344" s="63">
        <f t="shared" si="108"/>
        <v>0</v>
      </c>
      <c r="Y344" s="63">
        <f t="shared" si="109"/>
        <v>0</v>
      </c>
      <c r="Z344" s="185">
        <f t="shared" si="110"/>
        <v>0</v>
      </c>
      <c r="AA344" s="191">
        <f t="shared" si="111"/>
        <v>0</v>
      </c>
      <c r="AB344" s="227">
        <f t="shared" si="105"/>
        <v>0</v>
      </c>
    </row>
    <row r="345" spans="1:28" ht="15" customHeight="1">
      <c r="A345" s="170">
        <f t="shared" si="106"/>
        <v>41796</v>
      </c>
      <c r="B345" s="168"/>
      <c r="C345" s="169"/>
      <c r="D345" s="167"/>
      <c r="E345" s="13">
        <f t="shared" si="103"/>
        <v>41796</v>
      </c>
      <c r="F345" s="12"/>
      <c r="G345" s="17"/>
      <c r="H345" s="16" t="str">
        <f t="shared" si="97"/>
        <v/>
      </c>
      <c r="I345" s="11" t="str">
        <f t="shared" si="98"/>
        <v/>
      </c>
      <c r="J345" s="10"/>
      <c r="K345" s="162"/>
      <c r="L345" s="67">
        <f t="shared" si="99"/>
        <v>0</v>
      </c>
      <c r="M345" s="9" t="str">
        <f t="shared" si="104"/>
        <v/>
      </c>
      <c r="N345" s="61">
        <f t="shared" si="107"/>
        <v>0</v>
      </c>
      <c r="O345" s="68">
        <f t="shared" ref="O345:Q364" si="112">IF(ISNA(VLOOKUP($C345,OZ_TD_Stations,1,FALSE)),0,VLOOKUP($C345,OZ_StnAllow,O$4,FALSE))</f>
        <v>0</v>
      </c>
      <c r="P345" s="69">
        <f t="shared" si="112"/>
        <v>0</v>
      </c>
      <c r="Q345" s="69">
        <f t="shared" si="112"/>
        <v>0</v>
      </c>
      <c r="R345" s="182" t="str">
        <f t="shared" si="94"/>
        <v/>
      </c>
      <c r="S345" s="63">
        <f t="shared" si="101"/>
        <v>0</v>
      </c>
      <c r="T345" s="70">
        <f t="shared" si="102"/>
        <v>0</v>
      </c>
      <c r="U345" s="65">
        <f>IF(AND($M345,$O345&gt;0),IF(ISNA(VLOOKUP(C345,Oz_Stations,1,FALSE)),0,(ROUND($I345-$H345,0)+1-IF(MOD($H345,1)*24&gt;MOD(Brekky_Stop,1)*24,1,0)-IF(MOD(Brekky_Start,1)*24&gt;MOD($I345,1)*24,1,0))),0)</f>
        <v>0</v>
      </c>
      <c r="V345" s="66" t="b">
        <f>IF(AND($M345,$P345&gt;0),IF(ISNA(VLOOKUP(C345,Oz_Stations,1,FALSE)),0,(ROUND($I345-$H345,0)+1-IF(MOD($H345,1)*24&gt;MOD(Lunch_Stop,1)*24,1,0)-IF(MOD(Lunch_Start,1)*24&gt;MOD($I345,1)*24,1,0))))</f>
        <v>0</v>
      </c>
      <c r="W345" s="66">
        <f>IF(AND($M345,$Q345&gt;0),IF(ISNA(VLOOKUP(C345,Oz_Stations,1,FALSE)),0,(ROUND($I345-$H345,0)+1-IF(MOD($H345,1)*24&gt;MOD(Dinner_Stop,1)*24,1,0)-IF(MOD(Dinner_Start,1)*24&gt;MOD($I345,1)*24,1,0))),0)</f>
        <v>0</v>
      </c>
      <c r="X345" s="63">
        <f t="shared" si="108"/>
        <v>0</v>
      </c>
      <c r="Y345" s="63">
        <f t="shared" si="109"/>
        <v>0</v>
      </c>
      <c r="Z345" s="185">
        <f t="shared" si="110"/>
        <v>0</v>
      </c>
      <c r="AA345" s="191">
        <f t="shared" si="111"/>
        <v>0</v>
      </c>
      <c r="AB345" s="227">
        <f t="shared" si="105"/>
        <v>0</v>
      </c>
    </row>
    <row r="346" spans="1:28" ht="15" customHeight="1">
      <c r="A346" s="170">
        <f t="shared" si="106"/>
        <v>41797</v>
      </c>
      <c r="B346" s="168"/>
      <c r="C346" s="169"/>
      <c r="D346" s="167"/>
      <c r="E346" s="13">
        <f t="shared" si="103"/>
        <v>41797</v>
      </c>
      <c r="F346" s="12"/>
      <c r="G346" s="17"/>
      <c r="H346" s="16" t="str">
        <f t="shared" si="97"/>
        <v/>
      </c>
      <c r="I346" s="11" t="str">
        <f t="shared" si="98"/>
        <v/>
      </c>
      <c r="J346" s="10"/>
      <c r="K346" s="162"/>
      <c r="L346" s="67">
        <f t="shared" si="99"/>
        <v>0</v>
      </c>
      <c r="M346" s="9" t="str">
        <f t="shared" si="104"/>
        <v/>
      </c>
      <c r="N346" s="61">
        <f t="shared" si="107"/>
        <v>0</v>
      </c>
      <c r="O346" s="68">
        <f t="shared" si="112"/>
        <v>0</v>
      </c>
      <c r="P346" s="69">
        <f t="shared" si="112"/>
        <v>0</v>
      </c>
      <c r="Q346" s="69">
        <f t="shared" si="112"/>
        <v>0</v>
      </c>
      <c r="R346" s="182" t="str">
        <f t="shared" si="94"/>
        <v/>
      </c>
      <c r="S346" s="63">
        <f t="shared" si="101"/>
        <v>0</v>
      </c>
      <c r="T346" s="70">
        <f t="shared" si="102"/>
        <v>0</v>
      </c>
      <c r="U346" s="65">
        <f>IF(AND($M346,$O346&gt;0),IF(ISNA(VLOOKUP(C346,Oz_Stations,1,FALSE)),0,(ROUND($I346-$H346,0)+1-IF(MOD($H346,1)*24&gt;MOD(Brekky_Stop,1)*24,1,0)-IF(MOD(Brekky_Start,1)*24&gt;MOD($I346,1)*24,1,0))),0)</f>
        <v>0</v>
      </c>
      <c r="V346" s="66" t="b">
        <f>IF(AND($M346,$P346&gt;0),IF(ISNA(VLOOKUP(C346,Oz_Stations,1,FALSE)),0,(ROUND($I346-$H346,0)+1-IF(MOD($H346,1)*24&gt;MOD(Lunch_Stop,1)*24,1,0)-IF(MOD(Lunch_Start,1)*24&gt;MOD($I346,1)*24,1,0))))</f>
        <v>0</v>
      </c>
      <c r="W346" s="66">
        <f>IF(AND($M346,$Q346&gt;0),IF(ISNA(VLOOKUP(C346,Oz_Stations,1,FALSE)),0,(ROUND($I346-$H346,0)+1-IF(MOD($H346,1)*24&gt;MOD(Dinner_Stop,1)*24,1,0)-IF(MOD(Dinner_Start,1)*24&gt;MOD($I346,1)*24,1,0))),0)</f>
        <v>0</v>
      </c>
      <c r="X346" s="63">
        <f t="shared" si="108"/>
        <v>0</v>
      </c>
      <c r="Y346" s="63">
        <f t="shared" si="109"/>
        <v>0</v>
      </c>
      <c r="Z346" s="185">
        <f t="shared" si="110"/>
        <v>0</v>
      </c>
      <c r="AA346" s="191">
        <f t="shared" si="111"/>
        <v>0</v>
      </c>
      <c r="AB346" s="227">
        <f t="shared" si="105"/>
        <v>0</v>
      </c>
    </row>
    <row r="347" spans="1:28" ht="15" customHeight="1">
      <c r="A347" s="170">
        <f t="shared" si="106"/>
        <v>41798</v>
      </c>
      <c r="B347" s="168"/>
      <c r="C347" s="169"/>
      <c r="D347" s="167"/>
      <c r="E347" s="13">
        <f t="shared" si="103"/>
        <v>41798</v>
      </c>
      <c r="F347" s="12"/>
      <c r="G347" s="17"/>
      <c r="H347" s="16" t="str">
        <f t="shared" si="97"/>
        <v/>
      </c>
      <c r="I347" s="11" t="str">
        <f t="shared" si="98"/>
        <v/>
      </c>
      <c r="J347" s="10"/>
      <c r="K347" s="162"/>
      <c r="L347" s="67">
        <f t="shared" si="99"/>
        <v>0</v>
      </c>
      <c r="M347" s="9" t="str">
        <f t="shared" si="104"/>
        <v/>
      </c>
      <c r="N347" s="61">
        <f t="shared" si="107"/>
        <v>0</v>
      </c>
      <c r="O347" s="68">
        <f t="shared" si="112"/>
        <v>0</v>
      </c>
      <c r="P347" s="69">
        <f t="shared" si="112"/>
        <v>0</v>
      </c>
      <c r="Q347" s="69">
        <f t="shared" si="112"/>
        <v>0</v>
      </c>
      <c r="R347" s="182" t="str">
        <f t="shared" ref="R347:R370" si="113">IF(ISNA(VLOOKUP($C347,OS_TD_Stations,1,FALSE)),"",VLOOKUP($C347,OS_TD_Stations,2,FALSE))</f>
        <v/>
      </c>
      <c r="S347" s="63">
        <f t="shared" si="101"/>
        <v>0</v>
      </c>
      <c r="T347" s="70">
        <f t="shared" si="102"/>
        <v>0</v>
      </c>
      <c r="U347" s="65">
        <f>IF(AND($M347,$O347&gt;0),IF(ISNA(VLOOKUP(C347,Oz_Stations,1,FALSE)),0,(ROUND($I347-$H347,0)+1-IF(MOD($H347,1)*24&gt;MOD(Brekky_Stop,1)*24,1,0)-IF(MOD(Brekky_Start,1)*24&gt;MOD($I347,1)*24,1,0))),0)</f>
        <v>0</v>
      </c>
      <c r="V347" s="66" t="b">
        <f>IF(AND($M347,$P347&gt;0),IF(ISNA(VLOOKUP(C347,Oz_Stations,1,FALSE)),0,(ROUND($I347-$H347,0)+1-IF(MOD($H347,1)*24&gt;MOD(Lunch_Stop,1)*24,1,0)-IF(MOD(Lunch_Start,1)*24&gt;MOD($I347,1)*24,1,0))))</f>
        <v>0</v>
      </c>
      <c r="W347" s="66">
        <f>IF(AND($M347,$Q347&gt;0),IF(ISNA(VLOOKUP(C347,Oz_Stations,1,FALSE)),0,(ROUND($I347-$H347,0)+1-IF(MOD($H347,1)*24&gt;MOD(Dinner_Stop,1)*24,1,0)-IF(MOD(Dinner_Start,1)*24&gt;MOD($I347,1)*24,1,0))),0)</f>
        <v>0</v>
      </c>
      <c r="X347" s="63">
        <f t="shared" si="108"/>
        <v>0</v>
      </c>
      <c r="Y347" s="63">
        <f t="shared" si="109"/>
        <v>0</v>
      </c>
      <c r="Z347" s="185">
        <f t="shared" si="110"/>
        <v>0</v>
      </c>
      <c r="AA347" s="191">
        <f t="shared" si="111"/>
        <v>0</v>
      </c>
      <c r="AB347" s="227">
        <f t="shared" si="105"/>
        <v>0</v>
      </c>
    </row>
    <row r="348" spans="1:28" ht="15" customHeight="1">
      <c r="A348" s="170">
        <f t="shared" si="106"/>
        <v>41799</v>
      </c>
      <c r="B348" s="168"/>
      <c r="C348" s="169"/>
      <c r="D348" s="167"/>
      <c r="E348" s="13">
        <f t="shared" si="103"/>
        <v>41799</v>
      </c>
      <c r="F348" s="12"/>
      <c r="G348" s="17"/>
      <c r="H348" s="16" t="str">
        <f t="shared" si="97"/>
        <v/>
      </c>
      <c r="I348" s="11" t="str">
        <f t="shared" si="98"/>
        <v/>
      </c>
      <c r="J348" s="10"/>
      <c r="K348" s="162"/>
      <c r="L348" s="67">
        <f t="shared" si="99"/>
        <v>0</v>
      </c>
      <c r="M348" s="9" t="str">
        <f t="shared" si="104"/>
        <v/>
      </c>
      <c r="N348" s="61">
        <f t="shared" si="107"/>
        <v>0</v>
      </c>
      <c r="O348" s="68">
        <f t="shared" si="112"/>
        <v>0</v>
      </c>
      <c r="P348" s="69">
        <f t="shared" si="112"/>
        <v>0</v>
      </c>
      <c r="Q348" s="69">
        <f t="shared" si="112"/>
        <v>0</v>
      </c>
      <c r="R348" s="182" t="str">
        <f t="shared" si="113"/>
        <v/>
      </c>
      <c r="S348" s="63">
        <f t="shared" si="101"/>
        <v>0</v>
      </c>
      <c r="T348" s="70">
        <f t="shared" si="102"/>
        <v>0</v>
      </c>
      <c r="U348" s="65">
        <f>IF(AND($M348,$O348&gt;0),IF(ISNA(VLOOKUP(C348,Oz_Stations,1,FALSE)),0,(ROUND($I348-$H348,0)+1-IF(MOD($H348,1)*24&gt;MOD(Brekky_Stop,1)*24,1,0)-IF(MOD(Brekky_Start,1)*24&gt;MOD($I348,1)*24,1,0))),0)</f>
        <v>0</v>
      </c>
      <c r="V348" s="66" t="b">
        <f>IF(AND($M348,$P348&gt;0),IF(ISNA(VLOOKUP(C348,Oz_Stations,1,FALSE)),0,(ROUND($I348-$H348,0)+1-IF(MOD($H348,1)*24&gt;MOD(Lunch_Stop,1)*24,1,0)-IF(MOD(Lunch_Start,1)*24&gt;MOD($I348,1)*24,1,0))))</f>
        <v>0</v>
      </c>
      <c r="W348" s="66">
        <f>IF(AND($M348,$Q348&gt;0),IF(ISNA(VLOOKUP(C348,Oz_Stations,1,FALSE)),0,(ROUND($I348-$H348,0)+1-IF(MOD($H348,1)*24&gt;MOD(Dinner_Stop,1)*24,1,0)-IF(MOD(Dinner_Start,1)*24&gt;MOD($I348,1)*24,1,0))),0)</f>
        <v>0</v>
      </c>
      <c r="X348" s="63">
        <f t="shared" si="108"/>
        <v>0</v>
      </c>
      <c r="Y348" s="63">
        <f t="shared" si="109"/>
        <v>0</v>
      </c>
      <c r="Z348" s="185">
        <f t="shared" si="110"/>
        <v>0</v>
      </c>
      <c r="AA348" s="191">
        <f t="shared" si="111"/>
        <v>0</v>
      </c>
      <c r="AB348" s="227">
        <f t="shared" si="105"/>
        <v>0</v>
      </c>
    </row>
    <row r="349" spans="1:28" ht="15" customHeight="1">
      <c r="A349" s="170">
        <f t="shared" si="106"/>
        <v>41800</v>
      </c>
      <c r="B349" s="168"/>
      <c r="C349" s="169"/>
      <c r="D349" s="167"/>
      <c r="E349" s="13">
        <f t="shared" si="103"/>
        <v>41800</v>
      </c>
      <c r="F349" s="12"/>
      <c r="G349" s="17"/>
      <c r="H349" s="16" t="str">
        <f t="shared" si="97"/>
        <v/>
      </c>
      <c r="I349" s="11" t="str">
        <f t="shared" si="98"/>
        <v/>
      </c>
      <c r="J349" s="10"/>
      <c r="K349" s="162"/>
      <c r="L349" s="67">
        <f t="shared" si="99"/>
        <v>0</v>
      </c>
      <c r="M349" s="9" t="str">
        <f t="shared" si="104"/>
        <v/>
      </c>
      <c r="N349" s="61">
        <f t="shared" si="107"/>
        <v>0</v>
      </c>
      <c r="O349" s="68">
        <f t="shared" si="112"/>
        <v>0</v>
      </c>
      <c r="P349" s="69">
        <f t="shared" si="112"/>
        <v>0</v>
      </c>
      <c r="Q349" s="69">
        <f t="shared" si="112"/>
        <v>0</v>
      </c>
      <c r="R349" s="182" t="str">
        <f t="shared" si="113"/>
        <v/>
      </c>
      <c r="S349" s="63">
        <f t="shared" si="101"/>
        <v>0</v>
      </c>
      <c r="T349" s="70">
        <f t="shared" si="102"/>
        <v>0</v>
      </c>
      <c r="U349" s="65">
        <f>IF(AND($M349,$O349&gt;0),IF(ISNA(VLOOKUP(C349,Oz_Stations,1,FALSE)),0,(ROUND($I349-$H349,0)+1-IF(MOD($H349,1)*24&gt;MOD(Brekky_Stop,1)*24,1,0)-IF(MOD(Brekky_Start,1)*24&gt;MOD($I349,1)*24,1,0))),0)</f>
        <v>0</v>
      </c>
      <c r="V349" s="66" t="b">
        <f>IF(AND($M349,$P349&gt;0),IF(ISNA(VLOOKUP(C349,Oz_Stations,1,FALSE)),0,(ROUND($I349-$H349,0)+1-IF(MOD($H349,1)*24&gt;MOD(Lunch_Stop,1)*24,1,0)-IF(MOD(Lunch_Start,1)*24&gt;MOD($I349,1)*24,1,0))))</f>
        <v>0</v>
      </c>
      <c r="W349" s="66">
        <f>IF(AND($M349,$Q349&gt;0),IF(ISNA(VLOOKUP(C349,Oz_Stations,1,FALSE)),0,(ROUND($I349-$H349,0)+1-IF(MOD($H349,1)*24&gt;MOD(Dinner_Stop,1)*24,1,0)-IF(MOD(Dinner_Start,1)*24&gt;MOD($I349,1)*24,1,0))),0)</f>
        <v>0</v>
      </c>
      <c r="X349" s="63">
        <f t="shared" si="108"/>
        <v>0</v>
      </c>
      <c r="Y349" s="63">
        <f t="shared" si="109"/>
        <v>0</v>
      </c>
      <c r="Z349" s="185">
        <f t="shared" si="110"/>
        <v>0</v>
      </c>
      <c r="AA349" s="191">
        <f t="shared" si="111"/>
        <v>0</v>
      </c>
      <c r="AB349" s="227">
        <f t="shared" si="105"/>
        <v>0</v>
      </c>
    </row>
    <row r="350" spans="1:28" ht="15" customHeight="1">
      <c r="A350" s="170">
        <f t="shared" si="106"/>
        <v>41801</v>
      </c>
      <c r="B350" s="168"/>
      <c r="C350" s="169"/>
      <c r="D350" s="167"/>
      <c r="E350" s="13">
        <f t="shared" si="103"/>
        <v>41801</v>
      </c>
      <c r="F350" s="12"/>
      <c r="G350" s="17"/>
      <c r="H350" s="16" t="str">
        <f t="shared" si="97"/>
        <v/>
      </c>
      <c r="I350" s="11" t="str">
        <f t="shared" si="98"/>
        <v/>
      </c>
      <c r="J350" s="10"/>
      <c r="K350" s="162"/>
      <c r="L350" s="67">
        <f t="shared" si="99"/>
        <v>0</v>
      </c>
      <c r="M350" s="9" t="str">
        <f t="shared" si="104"/>
        <v/>
      </c>
      <c r="N350" s="61">
        <f t="shared" si="107"/>
        <v>0</v>
      </c>
      <c r="O350" s="68">
        <f t="shared" si="112"/>
        <v>0</v>
      </c>
      <c r="P350" s="69">
        <f t="shared" si="112"/>
        <v>0</v>
      </c>
      <c r="Q350" s="69">
        <f t="shared" si="112"/>
        <v>0</v>
      </c>
      <c r="R350" s="182" t="str">
        <f t="shared" si="113"/>
        <v/>
      </c>
      <c r="S350" s="63">
        <f t="shared" si="101"/>
        <v>0</v>
      </c>
      <c r="T350" s="70">
        <f t="shared" si="102"/>
        <v>0</v>
      </c>
      <c r="U350" s="65">
        <f>IF(AND($M350,$O350&gt;0),IF(ISNA(VLOOKUP(C350,Oz_Stations,1,FALSE)),0,(ROUND($I350-$H350,0)+1-IF(MOD($H350,1)*24&gt;MOD(Brekky_Stop,1)*24,1,0)-IF(MOD(Brekky_Start,1)*24&gt;MOD($I350,1)*24,1,0))),0)</f>
        <v>0</v>
      </c>
      <c r="V350" s="66" t="b">
        <f>IF(AND($M350,$P350&gt;0),IF(ISNA(VLOOKUP(C350,Oz_Stations,1,FALSE)),0,(ROUND($I350-$H350,0)+1-IF(MOD($H350,1)*24&gt;MOD(Lunch_Stop,1)*24,1,0)-IF(MOD(Lunch_Start,1)*24&gt;MOD($I350,1)*24,1,0))))</f>
        <v>0</v>
      </c>
      <c r="W350" s="66">
        <f>IF(AND($M350,$Q350&gt;0),IF(ISNA(VLOOKUP(C350,Oz_Stations,1,FALSE)),0,(ROUND($I350-$H350,0)+1-IF(MOD($H350,1)*24&gt;MOD(Dinner_Stop,1)*24,1,0)-IF(MOD(Dinner_Start,1)*24&gt;MOD($I350,1)*24,1,0))),0)</f>
        <v>0</v>
      </c>
      <c r="X350" s="63">
        <f t="shared" si="108"/>
        <v>0</v>
      </c>
      <c r="Y350" s="63">
        <f t="shared" si="109"/>
        <v>0</v>
      </c>
      <c r="Z350" s="185">
        <f t="shared" si="110"/>
        <v>0</v>
      </c>
      <c r="AA350" s="191">
        <f t="shared" si="111"/>
        <v>0</v>
      </c>
      <c r="AB350" s="227">
        <f t="shared" si="105"/>
        <v>0</v>
      </c>
    </row>
    <row r="351" spans="1:28" ht="15" customHeight="1">
      <c r="A351" s="170">
        <f t="shared" si="106"/>
        <v>41802</v>
      </c>
      <c r="B351" s="168"/>
      <c r="C351" s="169"/>
      <c r="D351" s="167"/>
      <c r="E351" s="13">
        <f t="shared" si="103"/>
        <v>41802</v>
      </c>
      <c r="F351" s="12"/>
      <c r="G351" s="17"/>
      <c r="H351" s="16" t="str">
        <f t="shared" si="97"/>
        <v/>
      </c>
      <c r="I351" s="11" t="str">
        <f t="shared" si="98"/>
        <v/>
      </c>
      <c r="J351" s="10"/>
      <c r="K351" s="162"/>
      <c r="L351" s="67">
        <f t="shared" si="99"/>
        <v>0</v>
      </c>
      <c r="M351" s="9" t="str">
        <f t="shared" si="104"/>
        <v/>
      </c>
      <c r="N351" s="61">
        <f t="shared" si="107"/>
        <v>0</v>
      </c>
      <c r="O351" s="68">
        <f t="shared" si="112"/>
        <v>0</v>
      </c>
      <c r="P351" s="69">
        <f t="shared" si="112"/>
        <v>0</v>
      </c>
      <c r="Q351" s="69">
        <f t="shared" si="112"/>
        <v>0</v>
      </c>
      <c r="R351" s="182" t="str">
        <f t="shared" si="113"/>
        <v/>
      </c>
      <c r="S351" s="63">
        <f t="shared" si="101"/>
        <v>0</v>
      </c>
      <c r="T351" s="70">
        <f t="shared" si="102"/>
        <v>0</v>
      </c>
      <c r="U351" s="65">
        <f>IF(AND($M351,$O351&gt;0),IF(ISNA(VLOOKUP(C351,Oz_Stations,1,FALSE)),0,(ROUND($I351-$H351,0)+1-IF(MOD($H351,1)*24&gt;MOD(Brekky_Stop,1)*24,1,0)-IF(MOD(Brekky_Start,1)*24&gt;MOD($I351,1)*24,1,0))),0)</f>
        <v>0</v>
      </c>
      <c r="V351" s="66" t="b">
        <f>IF(AND($M351,$P351&gt;0),IF(ISNA(VLOOKUP(C351,Oz_Stations,1,FALSE)),0,(ROUND($I351-$H351,0)+1-IF(MOD($H351,1)*24&gt;MOD(Lunch_Stop,1)*24,1,0)-IF(MOD(Lunch_Start,1)*24&gt;MOD($I351,1)*24,1,0))))</f>
        <v>0</v>
      </c>
      <c r="W351" s="66">
        <f>IF(AND($M351,$Q351&gt;0),IF(ISNA(VLOOKUP(C351,Oz_Stations,1,FALSE)),0,(ROUND($I351-$H351,0)+1-IF(MOD($H351,1)*24&gt;MOD(Dinner_Stop,1)*24,1,0)-IF(MOD(Dinner_Start,1)*24&gt;MOD($I351,1)*24,1,0))),0)</f>
        <v>0</v>
      </c>
      <c r="X351" s="63">
        <f t="shared" si="108"/>
        <v>0</v>
      </c>
      <c r="Y351" s="63">
        <f t="shared" si="109"/>
        <v>0</v>
      </c>
      <c r="Z351" s="185">
        <f t="shared" si="110"/>
        <v>0</v>
      </c>
      <c r="AA351" s="191">
        <f t="shared" si="111"/>
        <v>0</v>
      </c>
      <c r="AB351" s="227">
        <f t="shared" si="105"/>
        <v>0</v>
      </c>
    </row>
    <row r="352" spans="1:28" ht="15" customHeight="1">
      <c r="A352" s="170">
        <f t="shared" si="106"/>
        <v>41803</v>
      </c>
      <c r="B352" s="168"/>
      <c r="C352" s="169"/>
      <c r="D352" s="167"/>
      <c r="E352" s="13">
        <f t="shared" si="103"/>
        <v>41803</v>
      </c>
      <c r="F352" s="12"/>
      <c r="G352" s="17"/>
      <c r="H352" s="16" t="str">
        <f t="shared" si="97"/>
        <v/>
      </c>
      <c r="I352" s="11" t="str">
        <f t="shared" si="98"/>
        <v/>
      </c>
      <c r="J352" s="10"/>
      <c r="K352" s="162"/>
      <c r="L352" s="67">
        <f t="shared" si="99"/>
        <v>0</v>
      </c>
      <c r="M352" s="9" t="str">
        <f t="shared" si="104"/>
        <v/>
      </c>
      <c r="N352" s="61">
        <f t="shared" si="107"/>
        <v>0</v>
      </c>
      <c r="O352" s="68">
        <f t="shared" si="112"/>
        <v>0</v>
      </c>
      <c r="P352" s="69">
        <f t="shared" si="112"/>
        <v>0</v>
      </c>
      <c r="Q352" s="69">
        <f t="shared" si="112"/>
        <v>0</v>
      </c>
      <c r="R352" s="182" t="str">
        <f t="shared" si="113"/>
        <v/>
      </c>
      <c r="S352" s="63">
        <f t="shared" si="101"/>
        <v>0</v>
      </c>
      <c r="T352" s="70">
        <f t="shared" si="102"/>
        <v>0</v>
      </c>
      <c r="U352" s="65">
        <f>IF(AND($M352,$O352&gt;0),IF(ISNA(VLOOKUP(C352,Oz_Stations,1,FALSE)),0,(ROUND($I352-$H352,0)+1-IF(MOD($H352,1)*24&gt;MOD(Brekky_Stop,1)*24,1,0)-IF(MOD(Brekky_Start,1)*24&gt;MOD($I352,1)*24,1,0))),0)</f>
        <v>0</v>
      </c>
      <c r="V352" s="66" t="b">
        <f>IF(AND($M352,$P352&gt;0),IF(ISNA(VLOOKUP(C352,Oz_Stations,1,FALSE)),0,(ROUND($I352-$H352,0)+1-IF(MOD($H352,1)*24&gt;MOD(Lunch_Stop,1)*24,1,0)-IF(MOD(Lunch_Start,1)*24&gt;MOD($I352,1)*24,1,0))))</f>
        <v>0</v>
      </c>
      <c r="W352" s="66">
        <f>IF(AND($M352,$Q352&gt;0),IF(ISNA(VLOOKUP(C352,Oz_Stations,1,FALSE)),0,(ROUND($I352-$H352,0)+1-IF(MOD($H352,1)*24&gt;MOD(Dinner_Stop,1)*24,1,0)-IF(MOD(Dinner_Start,1)*24&gt;MOD($I352,1)*24,1,0))),0)</f>
        <v>0</v>
      </c>
      <c r="X352" s="63">
        <f t="shared" si="108"/>
        <v>0</v>
      </c>
      <c r="Y352" s="63">
        <f t="shared" si="109"/>
        <v>0</v>
      </c>
      <c r="Z352" s="185">
        <f t="shared" si="110"/>
        <v>0</v>
      </c>
      <c r="AA352" s="191">
        <f t="shared" si="111"/>
        <v>0</v>
      </c>
      <c r="AB352" s="227">
        <f t="shared" si="105"/>
        <v>0</v>
      </c>
    </row>
    <row r="353" spans="1:28" ht="15" customHeight="1">
      <c r="A353" s="170">
        <f t="shared" si="106"/>
        <v>41804</v>
      </c>
      <c r="B353" s="168"/>
      <c r="C353" s="169"/>
      <c r="D353" s="167"/>
      <c r="E353" s="13">
        <f t="shared" si="103"/>
        <v>41804</v>
      </c>
      <c r="F353" s="12"/>
      <c r="G353" s="17"/>
      <c r="H353" s="16" t="str">
        <f t="shared" si="97"/>
        <v/>
      </c>
      <c r="I353" s="11" t="str">
        <f t="shared" si="98"/>
        <v/>
      </c>
      <c r="J353" s="10"/>
      <c r="K353" s="162"/>
      <c r="L353" s="67">
        <f t="shared" si="99"/>
        <v>0</v>
      </c>
      <c r="M353" s="9" t="str">
        <f t="shared" si="104"/>
        <v/>
      </c>
      <c r="N353" s="61">
        <f t="shared" si="107"/>
        <v>0</v>
      </c>
      <c r="O353" s="68">
        <f t="shared" si="112"/>
        <v>0</v>
      </c>
      <c r="P353" s="69">
        <f t="shared" si="112"/>
        <v>0</v>
      </c>
      <c r="Q353" s="69">
        <f t="shared" si="112"/>
        <v>0</v>
      </c>
      <c r="R353" s="182" t="str">
        <f t="shared" si="113"/>
        <v/>
      </c>
      <c r="S353" s="63">
        <f t="shared" si="101"/>
        <v>0</v>
      </c>
      <c r="T353" s="70">
        <f t="shared" si="102"/>
        <v>0</v>
      </c>
      <c r="U353" s="65">
        <f>IF(AND($M353,$O353&gt;0),IF(ISNA(VLOOKUP(C353,Oz_Stations,1,FALSE)),0,(ROUND($I353-$H353,0)+1-IF(MOD($H353,1)*24&gt;MOD(Brekky_Stop,1)*24,1,0)-IF(MOD(Brekky_Start,1)*24&gt;MOD($I353,1)*24,1,0))),0)</f>
        <v>0</v>
      </c>
      <c r="V353" s="66" t="b">
        <f>IF(AND($M353,$P353&gt;0),IF(ISNA(VLOOKUP(C353,Oz_Stations,1,FALSE)),0,(ROUND($I353-$H353,0)+1-IF(MOD($H353,1)*24&gt;MOD(Lunch_Stop,1)*24,1,0)-IF(MOD(Lunch_Start,1)*24&gt;MOD($I353,1)*24,1,0))))</f>
        <v>0</v>
      </c>
      <c r="W353" s="66">
        <f>IF(AND($M353,$Q353&gt;0),IF(ISNA(VLOOKUP(C353,Oz_Stations,1,FALSE)),0,(ROUND($I353-$H353,0)+1-IF(MOD($H353,1)*24&gt;MOD(Dinner_Stop,1)*24,1,0)-IF(MOD(Dinner_Start,1)*24&gt;MOD($I353,1)*24,1,0))),0)</f>
        <v>0</v>
      </c>
      <c r="X353" s="63">
        <f t="shared" si="108"/>
        <v>0</v>
      </c>
      <c r="Y353" s="63">
        <f t="shared" si="109"/>
        <v>0</v>
      </c>
      <c r="Z353" s="185">
        <f t="shared" si="110"/>
        <v>0</v>
      </c>
      <c r="AA353" s="191">
        <f t="shared" si="111"/>
        <v>0</v>
      </c>
      <c r="AB353" s="227">
        <f t="shared" si="105"/>
        <v>0</v>
      </c>
    </row>
    <row r="354" spans="1:28" ht="15" customHeight="1">
      <c r="A354" s="170">
        <f t="shared" si="106"/>
        <v>41805</v>
      </c>
      <c r="B354" s="168"/>
      <c r="C354" s="169"/>
      <c r="D354" s="167"/>
      <c r="E354" s="13">
        <f t="shared" si="103"/>
        <v>41805</v>
      </c>
      <c r="F354" s="12"/>
      <c r="G354" s="17"/>
      <c r="H354" s="16" t="str">
        <f t="shared" si="97"/>
        <v/>
      </c>
      <c r="I354" s="11" t="str">
        <f t="shared" si="98"/>
        <v/>
      </c>
      <c r="J354" s="10"/>
      <c r="K354" s="162"/>
      <c r="L354" s="67">
        <f t="shared" si="99"/>
        <v>0</v>
      </c>
      <c r="M354" s="9" t="str">
        <f t="shared" si="104"/>
        <v/>
      </c>
      <c r="N354" s="61">
        <f t="shared" si="107"/>
        <v>0</v>
      </c>
      <c r="O354" s="68">
        <f t="shared" si="112"/>
        <v>0</v>
      </c>
      <c r="P354" s="69">
        <f t="shared" si="112"/>
        <v>0</v>
      </c>
      <c r="Q354" s="69">
        <f t="shared" si="112"/>
        <v>0</v>
      </c>
      <c r="R354" s="182" t="str">
        <f t="shared" si="113"/>
        <v/>
      </c>
      <c r="S354" s="63">
        <f t="shared" si="101"/>
        <v>0</v>
      </c>
      <c r="T354" s="70">
        <f t="shared" si="102"/>
        <v>0</v>
      </c>
      <c r="U354" s="65">
        <f>IF(AND($M354,$O354&gt;0),IF(ISNA(VLOOKUP(C354,Oz_Stations,1,FALSE)),0,(ROUND($I354-$H354,0)+1-IF(MOD($H354,1)*24&gt;MOD(Brekky_Stop,1)*24,1,0)-IF(MOD(Brekky_Start,1)*24&gt;MOD($I354,1)*24,1,0))),0)</f>
        <v>0</v>
      </c>
      <c r="V354" s="66" t="b">
        <f>IF(AND($M354,$P354&gt;0),IF(ISNA(VLOOKUP(C354,Oz_Stations,1,FALSE)),0,(ROUND($I354-$H354,0)+1-IF(MOD($H354,1)*24&gt;MOD(Lunch_Stop,1)*24,1,0)-IF(MOD(Lunch_Start,1)*24&gt;MOD($I354,1)*24,1,0))))</f>
        <v>0</v>
      </c>
      <c r="W354" s="66">
        <f>IF(AND($M354,$Q354&gt;0),IF(ISNA(VLOOKUP(C354,Oz_Stations,1,FALSE)),0,(ROUND($I354-$H354,0)+1-IF(MOD($H354,1)*24&gt;MOD(Dinner_Stop,1)*24,1,0)-IF(MOD(Dinner_Start,1)*24&gt;MOD($I354,1)*24,1,0))),0)</f>
        <v>0</v>
      </c>
      <c r="X354" s="63">
        <f t="shared" si="108"/>
        <v>0</v>
      </c>
      <c r="Y354" s="63">
        <f t="shared" si="109"/>
        <v>0</v>
      </c>
      <c r="Z354" s="185">
        <f t="shared" si="110"/>
        <v>0</v>
      </c>
      <c r="AA354" s="191">
        <f t="shared" si="111"/>
        <v>0</v>
      </c>
      <c r="AB354" s="227">
        <f t="shared" si="105"/>
        <v>0</v>
      </c>
    </row>
    <row r="355" spans="1:28" ht="15" customHeight="1">
      <c r="A355" s="170">
        <f t="shared" si="106"/>
        <v>41806</v>
      </c>
      <c r="B355" s="168"/>
      <c r="C355" s="169"/>
      <c r="D355" s="167"/>
      <c r="E355" s="13">
        <f t="shared" si="103"/>
        <v>41806</v>
      </c>
      <c r="F355" s="12"/>
      <c r="G355" s="17"/>
      <c r="H355" s="16" t="str">
        <f t="shared" si="97"/>
        <v/>
      </c>
      <c r="I355" s="11" t="str">
        <f t="shared" si="98"/>
        <v/>
      </c>
      <c r="J355" s="10"/>
      <c r="K355" s="162"/>
      <c r="L355" s="67">
        <f t="shared" si="99"/>
        <v>0</v>
      </c>
      <c r="M355" s="9" t="str">
        <f t="shared" si="104"/>
        <v/>
      </c>
      <c r="N355" s="61">
        <f t="shared" si="107"/>
        <v>0</v>
      </c>
      <c r="O355" s="68">
        <f t="shared" si="112"/>
        <v>0</v>
      </c>
      <c r="P355" s="69">
        <f t="shared" si="112"/>
        <v>0</v>
      </c>
      <c r="Q355" s="69">
        <f t="shared" si="112"/>
        <v>0</v>
      </c>
      <c r="R355" s="182" t="str">
        <f t="shared" si="113"/>
        <v/>
      </c>
      <c r="S355" s="63">
        <f t="shared" si="101"/>
        <v>0</v>
      </c>
      <c r="T355" s="70">
        <f t="shared" si="102"/>
        <v>0</v>
      </c>
      <c r="U355" s="65">
        <f>IF(AND($M355,$O355&gt;0),IF(ISNA(VLOOKUP(C355,Oz_Stations,1,FALSE)),0,(ROUND($I355-$H355,0)+1-IF(MOD($H355,1)*24&gt;MOD(Brekky_Stop,1)*24,1,0)-IF(MOD(Brekky_Start,1)*24&gt;MOD($I355,1)*24,1,0))),0)</f>
        <v>0</v>
      </c>
      <c r="V355" s="66" t="b">
        <f>IF(AND($M355,$P355&gt;0),IF(ISNA(VLOOKUP(C355,Oz_Stations,1,FALSE)),0,(ROUND($I355-$H355,0)+1-IF(MOD($H355,1)*24&gt;MOD(Lunch_Stop,1)*24,1,0)-IF(MOD(Lunch_Start,1)*24&gt;MOD($I355,1)*24,1,0))))</f>
        <v>0</v>
      </c>
      <c r="W355" s="66">
        <f>IF(AND($M355,$Q355&gt;0),IF(ISNA(VLOOKUP(C355,Oz_Stations,1,FALSE)),0,(ROUND($I355-$H355,0)+1-IF(MOD($H355,1)*24&gt;MOD(Dinner_Stop,1)*24,1,0)-IF(MOD(Dinner_Start,1)*24&gt;MOD($I355,1)*24,1,0))),0)</f>
        <v>0</v>
      </c>
      <c r="X355" s="63">
        <f t="shared" si="108"/>
        <v>0</v>
      </c>
      <c r="Y355" s="63">
        <f t="shared" si="109"/>
        <v>0</v>
      </c>
      <c r="Z355" s="185">
        <f t="shared" si="110"/>
        <v>0</v>
      </c>
      <c r="AA355" s="191">
        <f t="shared" si="111"/>
        <v>0</v>
      </c>
      <c r="AB355" s="227">
        <f t="shared" si="105"/>
        <v>0</v>
      </c>
    </row>
    <row r="356" spans="1:28" ht="15" customHeight="1">
      <c r="A356" s="170">
        <f t="shared" si="106"/>
        <v>41807</v>
      </c>
      <c r="B356" s="168"/>
      <c r="C356" s="169"/>
      <c r="D356" s="167"/>
      <c r="E356" s="13">
        <f t="shared" si="103"/>
        <v>41807</v>
      </c>
      <c r="F356" s="12"/>
      <c r="G356" s="17"/>
      <c r="H356" s="16" t="str">
        <f t="shared" si="97"/>
        <v/>
      </c>
      <c r="I356" s="11" t="str">
        <f t="shared" si="98"/>
        <v/>
      </c>
      <c r="J356" s="10"/>
      <c r="K356" s="162"/>
      <c r="L356" s="67">
        <f t="shared" si="99"/>
        <v>0</v>
      </c>
      <c r="M356" s="9" t="str">
        <f t="shared" si="104"/>
        <v/>
      </c>
      <c r="N356" s="61">
        <f t="shared" si="107"/>
        <v>0</v>
      </c>
      <c r="O356" s="68">
        <f t="shared" si="112"/>
        <v>0</v>
      </c>
      <c r="P356" s="69">
        <f t="shared" si="112"/>
        <v>0</v>
      </c>
      <c r="Q356" s="69">
        <f t="shared" si="112"/>
        <v>0</v>
      </c>
      <c r="R356" s="182" t="str">
        <f t="shared" si="113"/>
        <v/>
      </c>
      <c r="S356" s="63">
        <f t="shared" si="101"/>
        <v>0</v>
      </c>
      <c r="T356" s="70">
        <f t="shared" si="102"/>
        <v>0</v>
      </c>
      <c r="U356" s="65">
        <f>IF(AND($M356,$O356&gt;0),IF(ISNA(VLOOKUP(C356,Oz_Stations,1,FALSE)),0,(ROUND($I356-$H356,0)+1-IF(MOD($H356,1)*24&gt;MOD(Brekky_Stop,1)*24,1,0)-IF(MOD(Brekky_Start,1)*24&gt;MOD($I356,1)*24,1,0))),0)</f>
        <v>0</v>
      </c>
      <c r="V356" s="66" t="b">
        <f>IF(AND($M356,$P356&gt;0),IF(ISNA(VLOOKUP(C356,Oz_Stations,1,FALSE)),0,(ROUND($I356-$H356,0)+1-IF(MOD($H356,1)*24&gt;MOD(Lunch_Stop,1)*24,1,0)-IF(MOD(Lunch_Start,1)*24&gt;MOD($I356,1)*24,1,0))))</f>
        <v>0</v>
      </c>
      <c r="W356" s="66">
        <f>IF(AND($M356,$Q356&gt;0),IF(ISNA(VLOOKUP(C356,Oz_Stations,1,FALSE)),0,(ROUND($I356-$H356,0)+1-IF(MOD($H356,1)*24&gt;MOD(Dinner_Stop,1)*24,1,0)-IF(MOD(Dinner_Start,1)*24&gt;MOD($I356,1)*24,1,0))),0)</f>
        <v>0</v>
      </c>
      <c r="X356" s="63">
        <f t="shared" si="108"/>
        <v>0</v>
      </c>
      <c r="Y356" s="63">
        <f t="shared" si="109"/>
        <v>0</v>
      </c>
      <c r="Z356" s="185">
        <f t="shared" si="110"/>
        <v>0</v>
      </c>
      <c r="AA356" s="191">
        <f t="shared" si="111"/>
        <v>0</v>
      </c>
      <c r="AB356" s="227">
        <f t="shared" si="105"/>
        <v>0</v>
      </c>
    </row>
    <row r="357" spans="1:28" ht="15" customHeight="1">
      <c r="A357" s="170">
        <f t="shared" si="106"/>
        <v>41808</v>
      </c>
      <c r="B357" s="168"/>
      <c r="C357" s="169"/>
      <c r="D357" s="167"/>
      <c r="E357" s="13">
        <f t="shared" si="103"/>
        <v>41808</v>
      </c>
      <c r="F357" s="12"/>
      <c r="G357" s="17"/>
      <c r="H357" s="16" t="str">
        <f t="shared" si="97"/>
        <v/>
      </c>
      <c r="I357" s="11" t="str">
        <f t="shared" si="98"/>
        <v/>
      </c>
      <c r="J357" s="10"/>
      <c r="K357" s="162"/>
      <c r="L357" s="67">
        <f t="shared" si="99"/>
        <v>0</v>
      </c>
      <c r="M357" s="9" t="str">
        <f t="shared" si="104"/>
        <v/>
      </c>
      <c r="N357" s="61">
        <f t="shared" si="107"/>
        <v>0</v>
      </c>
      <c r="O357" s="68">
        <f t="shared" si="112"/>
        <v>0</v>
      </c>
      <c r="P357" s="69">
        <f t="shared" si="112"/>
        <v>0</v>
      </c>
      <c r="Q357" s="69">
        <f t="shared" si="112"/>
        <v>0</v>
      </c>
      <c r="R357" s="182" t="str">
        <f t="shared" si="113"/>
        <v/>
      </c>
      <c r="S357" s="63">
        <f t="shared" si="101"/>
        <v>0</v>
      </c>
      <c r="T357" s="70">
        <f t="shared" si="102"/>
        <v>0</v>
      </c>
      <c r="U357" s="65">
        <f>IF(AND($M357,$O357&gt;0),IF(ISNA(VLOOKUP(C357,Oz_Stations,1,FALSE)),0,(ROUND($I357-$H357,0)+1-IF(MOD($H357,1)*24&gt;MOD(Brekky_Stop,1)*24,1,0)-IF(MOD(Brekky_Start,1)*24&gt;MOD($I357,1)*24,1,0))),0)</f>
        <v>0</v>
      </c>
      <c r="V357" s="66" t="b">
        <f>IF(AND($M357,$P357&gt;0),IF(ISNA(VLOOKUP(C357,Oz_Stations,1,FALSE)),0,(ROUND($I357-$H357,0)+1-IF(MOD($H357,1)*24&gt;MOD(Lunch_Stop,1)*24,1,0)-IF(MOD(Lunch_Start,1)*24&gt;MOD($I357,1)*24,1,0))))</f>
        <v>0</v>
      </c>
      <c r="W357" s="66">
        <f>IF(AND($M357,$Q357&gt;0),IF(ISNA(VLOOKUP(C357,Oz_Stations,1,FALSE)),0,(ROUND($I357-$H357,0)+1-IF(MOD($H357,1)*24&gt;MOD(Dinner_Stop,1)*24,1,0)-IF(MOD(Dinner_Start,1)*24&gt;MOD($I357,1)*24,1,0))),0)</f>
        <v>0</v>
      </c>
      <c r="X357" s="63">
        <f t="shared" si="108"/>
        <v>0</v>
      </c>
      <c r="Y357" s="63">
        <f t="shared" si="109"/>
        <v>0</v>
      </c>
      <c r="Z357" s="185">
        <f t="shared" si="110"/>
        <v>0</v>
      </c>
      <c r="AA357" s="191">
        <f t="shared" si="111"/>
        <v>0</v>
      </c>
      <c r="AB357" s="227">
        <f t="shared" si="105"/>
        <v>0</v>
      </c>
    </row>
    <row r="358" spans="1:28" ht="15" customHeight="1">
      <c r="A358" s="170">
        <f t="shared" si="106"/>
        <v>41809</v>
      </c>
      <c r="B358" s="168"/>
      <c r="C358" s="169"/>
      <c r="D358" s="167"/>
      <c r="E358" s="13">
        <f t="shared" si="103"/>
        <v>41809</v>
      </c>
      <c r="F358" s="12"/>
      <c r="G358" s="17"/>
      <c r="H358" s="16" t="str">
        <f t="shared" si="97"/>
        <v/>
      </c>
      <c r="I358" s="11" t="str">
        <f t="shared" si="98"/>
        <v/>
      </c>
      <c r="J358" s="10"/>
      <c r="K358" s="162"/>
      <c r="L358" s="67">
        <f t="shared" si="99"/>
        <v>0</v>
      </c>
      <c r="M358" s="9" t="str">
        <f t="shared" si="104"/>
        <v/>
      </c>
      <c r="N358" s="61">
        <f t="shared" si="107"/>
        <v>0</v>
      </c>
      <c r="O358" s="68">
        <f t="shared" si="112"/>
        <v>0</v>
      </c>
      <c r="P358" s="69">
        <f t="shared" si="112"/>
        <v>0</v>
      </c>
      <c r="Q358" s="69">
        <f t="shared" si="112"/>
        <v>0</v>
      </c>
      <c r="R358" s="182" t="str">
        <f t="shared" si="113"/>
        <v/>
      </c>
      <c r="S358" s="63">
        <f t="shared" si="101"/>
        <v>0</v>
      </c>
      <c r="T358" s="70">
        <f t="shared" si="102"/>
        <v>0</v>
      </c>
      <c r="U358" s="65">
        <f>IF(AND($M358,$O358&gt;0),IF(ISNA(VLOOKUP(C358,Oz_Stations,1,FALSE)),0,(ROUND($I358-$H358,0)+1-IF(MOD($H358,1)*24&gt;MOD(Brekky_Stop,1)*24,1,0)-IF(MOD(Brekky_Start,1)*24&gt;MOD($I358,1)*24,1,0))),0)</f>
        <v>0</v>
      </c>
      <c r="V358" s="66" t="b">
        <f>IF(AND($M358,$P358&gt;0),IF(ISNA(VLOOKUP(C358,Oz_Stations,1,FALSE)),0,(ROUND($I358-$H358,0)+1-IF(MOD($H358,1)*24&gt;MOD(Lunch_Stop,1)*24,1,0)-IF(MOD(Lunch_Start,1)*24&gt;MOD($I358,1)*24,1,0))))</f>
        <v>0</v>
      </c>
      <c r="W358" s="66">
        <f>IF(AND($M358,$Q358&gt;0),IF(ISNA(VLOOKUP(C358,Oz_Stations,1,FALSE)),0,(ROUND($I358-$H358,0)+1-IF(MOD($H358,1)*24&gt;MOD(Dinner_Stop,1)*24,1,0)-IF(MOD(Dinner_Start,1)*24&gt;MOD($I358,1)*24,1,0))),0)</f>
        <v>0</v>
      </c>
      <c r="X358" s="63">
        <f t="shared" si="108"/>
        <v>0</v>
      </c>
      <c r="Y358" s="63">
        <f t="shared" si="109"/>
        <v>0</v>
      </c>
      <c r="Z358" s="185">
        <f t="shared" si="110"/>
        <v>0</v>
      </c>
      <c r="AA358" s="191">
        <f t="shared" si="111"/>
        <v>0</v>
      </c>
      <c r="AB358" s="227">
        <f t="shared" si="105"/>
        <v>0</v>
      </c>
    </row>
    <row r="359" spans="1:28" ht="15" customHeight="1">
      <c r="A359" s="170">
        <f t="shared" si="106"/>
        <v>41810</v>
      </c>
      <c r="B359" s="168"/>
      <c r="C359" s="169"/>
      <c r="D359" s="167"/>
      <c r="E359" s="13">
        <f t="shared" si="103"/>
        <v>41810</v>
      </c>
      <c r="F359" s="12"/>
      <c r="G359" s="17"/>
      <c r="H359" s="16" t="str">
        <f t="shared" si="97"/>
        <v/>
      </c>
      <c r="I359" s="11" t="str">
        <f t="shared" si="98"/>
        <v/>
      </c>
      <c r="J359" s="10"/>
      <c r="K359" s="162"/>
      <c r="L359" s="67">
        <f t="shared" si="99"/>
        <v>0</v>
      </c>
      <c r="M359" s="9" t="str">
        <f t="shared" si="104"/>
        <v/>
      </c>
      <c r="N359" s="61">
        <f t="shared" si="107"/>
        <v>0</v>
      </c>
      <c r="O359" s="68">
        <f t="shared" si="112"/>
        <v>0</v>
      </c>
      <c r="P359" s="69">
        <f t="shared" si="112"/>
        <v>0</v>
      </c>
      <c r="Q359" s="69">
        <f t="shared" si="112"/>
        <v>0</v>
      </c>
      <c r="R359" s="182" t="str">
        <f t="shared" si="113"/>
        <v/>
      </c>
      <c r="S359" s="63">
        <f t="shared" si="101"/>
        <v>0</v>
      </c>
      <c r="T359" s="70">
        <f t="shared" si="102"/>
        <v>0</v>
      </c>
      <c r="U359" s="65">
        <f>IF(AND($M359,$O359&gt;0),IF(ISNA(VLOOKUP(C359,Oz_Stations,1,FALSE)),0,(ROUND($I359-$H359,0)+1-IF(MOD($H359,1)*24&gt;MOD(Brekky_Stop,1)*24,1,0)-IF(MOD(Brekky_Start,1)*24&gt;MOD($I359,1)*24,1,0))),0)</f>
        <v>0</v>
      </c>
      <c r="V359" s="66" t="b">
        <f>IF(AND($M359,$P359&gt;0),IF(ISNA(VLOOKUP(C359,Oz_Stations,1,FALSE)),0,(ROUND($I359-$H359,0)+1-IF(MOD($H359,1)*24&gt;MOD(Lunch_Stop,1)*24,1,0)-IF(MOD(Lunch_Start,1)*24&gt;MOD($I359,1)*24,1,0))))</f>
        <v>0</v>
      </c>
      <c r="W359" s="66">
        <f>IF(AND($M359,$Q359&gt;0),IF(ISNA(VLOOKUP(C359,Oz_Stations,1,FALSE)),0,(ROUND($I359-$H359,0)+1-IF(MOD($H359,1)*24&gt;MOD(Dinner_Stop,1)*24,1,0)-IF(MOD(Dinner_Start,1)*24&gt;MOD($I359,1)*24,1,0))),0)</f>
        <v>0</v>
      </c>
      <c r="X359" s="63">
        <f t="shared" si="108"/>
        <v>0</v>
      </c>
      <c r="Y359" s="63">
        <f t="shared" si="109"/>
        <v>0</v>
      </c>
      <c r="Z359" s="185">
        <f t="shared" si="110"/>
        <v>0</v>
      </c>
      <c r="AA359" s="191">
        <f t="shared" si="111"/>
        <v>0</v>
      </c>
      <c r="AB359" s="227">
        <f t="shared" si="105"/>
        <v>0</v>
      </c>
    </row>
    <row r="360" spans="1:28" ht="15" customHeight="1">
      <c r="A360" s="170">
        <f t="shared" si="106"/>
        <v>41811</v>
      </c>
      <c r="B360" s="168"/>
      <c r="C360" s="169"/>
      <c r="D360" s="167"/>
      <c r="E360" s="13">
        <f t="shared" si="103"/>
        <v>41811</v>
      </c>
      <c r="F360" s="12"/>
      <c r="G360" s="17"/>
      <c r="H360" s="16" t="str">
        <f t="shared" si="97"/>
        <v/>
      </c>
      <c r="I360" s="11" t="str">
        <f t="shared" si="98"/>
        <v/>
      </c>
      <c r="J360" s="10"/>
      <c r="K360" s="162"/>
      <c r="L360" s="67">
        <f t="shared" si="99"/>
        <v>0</v>
      </c>
      <c r="M360" s="9" t="str">
        <f t="shared" si="104"/>
        <v/>
      </c>
      <c r="N360" s="61">
        <f t="shared" si="107"/>
        <v>0</v>
      </c>
      <c r="O360" s="68">
        <f t="shared" si="112"/>
        <v>0</v>
      </c>
      <c r="P360" s="69">
        <f t="shared" si="112"/>
        <v>0</v>
      </c>
      <c r="Q360" s="69">
        <f t="shared" si="112"/>
        <v>0</v>
      </c>
      <c r="R360" s="182" t="str">
        <f t="shared" si="113"/>
        <v/>
      </c>
      <c r="S360" s="63">
        <f t="shared" si="101"/>
        <v>0</v>
      </c>
      <c r="T360" s="70">
        <f t="shared" si="102"/>
        <v>0</v>
      </c>
      <c r="U360" s="65">
        <f>IF(AND($M360,$O360&gt;0),IF(ISNA(VLOOKUP(C360,Oz_Stations,1,FALSE)),0,(ROUND($I360-$H360,0)+1-IF(MOD($H360,1)*24&gt;MOD(Brekky_Stop,1)*24,1,0)-IF(MOD(Brekky_Start,1)*24&gt;MOD($I360,1)*24,1,0))),0)</f>
        <v>0</v>
      </c>
      <c r="V360" s="66" t="b">
        <f>IF(AND($M360,$P360&gt;0),IF(ISNA(VLOOKUP(C360,Oz_Stations,1,FALSE)),0,(ROUND($I360-$H360,0)+1-IF(MOD($H360,1)*24&gt;MOD(Lunch_Stop,1)*24,1,0)-IF(MOD(Lunch_Start,1)*24&gt;MOD($I360,1)*24,1,0))))</f>
        <v>0</v>
      </c>
      <c r="W360" s="66">
        <f>IF(AND($M360,$Q360&gt;0),IF(ISNA(VLOOKUP(C360,Oz_Stations,1,FALSE)),0,(ROUND($I360-$H360,0)+1-IF(MOD($H360,1)*24&gt;MOD(Dinner_Stop,1)*24,1,0)-IF(MOD(Dinner_Start,1)*24&gt;MOD($I360,1)*24,1,0))),0)</f>
        <v>0</v>
      </c>
      <c r="X360" s="63">
        <f t="shared" si="108"/>
        <v>0</v>
      </c>
      <c r="Y360" s="63">
        <f t="shared" si="109"/>
        <v>0</v>
      </c>
      <c r="Z360" s="185">
        <f t="shared" si="110"/>
        <v>0</v>
      </c>
      <c r="AA360" s="191">
        <f t="shared" si="111"/>
        <v>0</v>
      </c>
      <c r="AB360" s="227">
        <f t="shared" si="105"/>
        <v>0</v>
      </c>
    </row>
    <row r="361" spans="1:28" ht="15" customHeight="1">
      <c r="A361" s="170">
        <f t="shared" si="106"/>
        <v>41812</v>
      </c>
      <c r="B361" s="168"/>
      <c r="C361" s="169"/>
      <c r="D361" s="167"/>
      <c r="E361" s="13">
        <f t="shared" si="103"/>
        <v>41812</v>
      </c>
      <c r="F361" s="12"/>
      <c r="G361" s="17"/>
      <c r="H361" s="16" t="str">
        <f t="shared" si="97"/>
        <v/>
      </c>
      <c r="I361" s="11" t="str">
        <f t="shared" si="98"/>
        <v/>
      </c>
      <c r="J361" s="10"/>
      <c r="K361" s="162"/>
      <c r="L361" s="67">
        <f t="shared" si="99"/>
        <v>0</v>
      </c>
      <c r="M361" s="9" t="str">
        <f t="shared" si="104"/>
        <v/>
      </c>
      <c r="N361" s="61">
        <f t="shared" si="107"/>
        <v>0</v>
      </c>
      <c r="O361" s="68">
        <f t="shared" si="112"/>
        <v>0</v>
      </c>
      <c r="P361" s="69">
        <f t="shared" si="112"/>
        <v>0</v>
      </c>
      <c r="Q361" s="69">
        <f t="shared" si="112"/>
        <v>0</v>
      </c>
      <c r="R361" s="182" t="str">
        <f t="shared" si="113"/>
        <v/>
      </c>
      <c r="S361" s="63">
        <f t="shared" si="101"/>
        <v>0</v>
      </c>
      <c r="T361" s="70">
        <f t="shared" si="102"/>
        <v>0</v>
      </c>
      <c r="U361" s="65">
        <f>IF(AND($M361,$O361&gt;0),IF(ISNA(VLOOKUP(C361,Oz_Stations,1,FALSE)),0,(ROUND($I361-$H361,0)+1-IF(MOD($H361,1)*24&gt;MOD(Brekky_Stop,1)*24,1,0)-IF(MOD(Brekky_Start,1)*24&gt;MOD($I361,1)*24,1,0))),0)</f>
        <v>0</v>
      </c>
      <c r="V361" s="66" t="b">
        <f>IF(AND($M361,$P361&gt;0),IF(ISNA(VLOOKUP(C361,Oz_Stations,1,FALSE)),0,(ROUND($I361-$H361,0)+1-IF(MOD($H361,1)*24&gt;MOD(Lunch_Stop,1)*24,1,0)-IF(MOD(Lunch_Start,1)*24&gt;MOD($I361,1)*24,1,0))))</f>
        <v>0</v>
      </c>
      <c r="W361" s="66">
        <f>IF(AND($M361,$Q361&gt;0),IF(ISNA(VLOOKUP(C361,Oz_Stations,1,FALSE)),0,(ROUND($I361-$H361,0)+1-IF(MOD($H361,1)*24&gt;MOD(Dinner_Stop,1)*24,1,0)-IF(MOD(Dinner_Start,1)*24&gt;MOD($I361,1)*24,1,0))),0)</f>
        <v>0</v>
      </c>
      <c r="X361" s="63">
        <f t="shared" si="108"/>
        <v>0</v>
      </c>
      <c r="Y361" s="63">
        <f t="shared" si="109"/>
        <v>0</v>
      </c>
      <c r="Z361" s="185">
        <f t="shared" si="110"/>
        <v>0</v>
      </c>
      <c r="AA361" s="191">
        <f t="shared" si="111"/>
        <v>0</v>
      </c>
      <c r="AB361" s="227">
        <f t="shared" si="105"/>
        <v>0</v>
      </c>
    </row>
    <row r="362" spans="1:28" ht="15" customHeight="1">
      <c r="A362" s="170">
        <f t="shared" si="106"/>
        <v>41813</v>
      </c>
      <c r="B362" s="168"/>
      <c r="C362" s="169"/>
      <c r="D362" s="167"/>
      <c r="E362" s="13">
        <f t="shared" si="103"/>
        <v>41813</v>
      </c>
      <c r="F362" s="12"/>
      <c r="G362" s="17"/>
      <c r="H362" s="16" t="str">
        <f t="shared" si="97"/>
        <v/>
      </c>
      <c r="I362" s="11" t="str">
        <f t="shared" si="98"/>
        <v/>
      </c>
      <c r="J362" s="10"/>
      <c r="K362" s="162"/>
      <c r="L362" s="67">
        <f t="shared" si="99"/>
        <v>0</v>
      </c>
      <c r="M362" s="9" t="str">
        <f t="shared" si="104"/>
        <v/>
      </c>
      <c r="N362" s="61">
        <f t="shared" si="107"/>
        <v>0</v>
      </c>
      <c r="O362" s="68">
        <f t="shared" si="112"/>
        <v>0</v>
      </c>
      <c r="P362" s="69">
        <f t="shared" si="112"/>
        <v>0</v>
      </c>
      <c r="Q362" s="69">
        <f t="shared" si="112"/>
        <v>0</v>
      </c>
      <c r="R362" s="182" t="str">
        <f t="shared" si="113"/>
        <v/>
      </c>
      <c r="S362" s="63">
        <f t="shared" si="101"/>
        <v>0</v>
      </c>
      <c r="T362" s="70">
        <f t="shared" si="102"/>
        <v>0</v>
      </c>
      <c r="U362" s="65">
        <f>IF(AND($M362,$O362&gt;0),IF(ISNA(VLOOKUP(C362,Oz_Stations,1,FALSE)),0,(ROUND($I362-$H362,0)+1-IF(MOD($H362,1)*24&gt;MOD(Brekky_Stop,1)*24,1,0)-IF(MOD(Brekky_Start,1)*24&gt;MOD($I362,1)*24,1,0))),0)</f>
        <v>0</v>
      </c>
      <c r="V362" s="66" t="b">
        <f>IF(AND($M362,$P362&gt;0),IF(ISNA(VLOOKUP(C362,Oz_Stations,1,FALSE)),0,(ROUND($I362-$H362,0)+1-IF(MOD($H362,1)*24&gt;MOD(Lunch_Stop,1)*24,1,0)-IF(MOD(Lunch_Start,1)*24&gt;MOD($I362,1)*24,1,0))))</f>
        <v>0</v>
      </c>
      <c r="W362" s="66">
        <f>IF(AND($M362,$Q362&gt;0),IF(ISNA(VLOOKUP(C362,Oz_Stations,1,FALSE)),0,(ROUND($I362-$H362,0)+1-IF(MOD($H362,1)*24&gt;MOD(Dinner_Stop,1)*24,1,0)-IF(MOD(Dinner_Start,1)*24&gt;MOD($I362,1)*24,1,0))),0)</f>
        <v>0</v>
      </c>
      <c r="X362" s="63">
        <f t="shared" si="108"/>
        <v>0</v>
      </c>
      <c r="Y362" s="63">
        <f t="shared" si="109"/>
        <v>0</v>
      </c>
      <c r="Z362" s="185">
        <f t="shared" si="110"/>
        <v>0</v>
      </c>
      <c r="AA362" s="191">
        <f t="shared" si="111"/>
        <v>0</v>
      </c>
      <c r="AB362" s="227">
        <f t="shared" si="105"/>
        <v>0</v>
      </c>
    </row>
    <row r="363" spans="1:28" ht="15" customHeight="1">
      <c r="A363" s="170">
        <f t="shared" si="106"/>
        <v>41814</v>
      </c>
      <c r="B363" s="168"/>
      <c r="C363" s="169"/>
      <c r="D363" s="167"/>
      <c r="E363" s="13">
        <f t="shared" si="103"/>
        <v>41814</v>
      </c>
      <c r="F363" s="12"/>
      <c r="G363" s="17"/>
      <c r="H363" s="16" t="str">
        <f t="shared" si="97"/>
        <v/>
      </c>
      <c r="I363" s="11" t="str">
        <f t="shared" si="98"/>
        <v/>
      </c>
      <c r="J363" s="10"/>
      <c r="K363" s="162"/>
      <c r="L363" s="67">
        <f t="shared" si="99"/>
        <v>0</v>
      </c>
      <c r="M363" s="9" t="str">
        <f t="shared" si="104"/>
        <v/>
      </c>
      <c r="N363" s="61">
        <f t="shared" si="107"/>
        <v>0</v>
      </c>
      <c r="O363" s="68">
        <f t="shared" si="112"/>
        <v>0</v>
      </c>
      <c r="P363" s="69">
        <f t="shared" si="112"/>
        <v>0</v>
      </c>
      <c r="Q363" s="69">
        <f t="shared" si="112"/>
        <v>0</v>
      </c>
      <c r="R363" s="182" t="str">
        <f t="shared" si="113"/>
        <v/>
      </c>
      <c r="S363" s="63">
        <f t="shared" si="101"/>
        <v>0</v>
      </c>
      <c r="T363" s="70">
        <f t="shared" si="102"/>
        <v>0</v>
      </c>
      <c r="U363" s="65">
        <f>IF(AND($M363,$O363&gt;0),IF(ISNA(VLOOKUP(C363,Oz_Stations,1,FALSE)),0,(ROUND($I363-$H363,0)+1-IF(MOD($H363,1)*24&gt;MOD(Brekky_Stop,1)*24,1,0)-IF(MOD(Brekky_Start,1)*24&gt;MOD($I363,1)*24,1,0))),0)</f>
        <v>0</v>
      </c>
      <c r="V363" s="66" t="b">
        <f>IF(AND($M363,$P363&gt;0),IF(ISNA(VLOOKUP(C363,Oz_Stations,1,FALSE)),0,(ROUND($I363-$H363,0)+1-IF(MOD($H363,1)*24&gt;MOD(Lunch_Stop,1)*24,1,0)-IF(MOD(Lunch_Start,1)*24&gt;MOD($I363,1)*24,1,0))))</f>
        <v>0</v>
      </c>
      <c r="W363" s="66">
        <f>IF(AND($M363,$Q363&gt;0),IF(ISNA(VLOOKUP(C363,Oz_Stations,1,FALSE)),0,(ROUND($I363-$H363,0)+1-IF(MOD($H363,1)*24&gt;MOD(Dinner_Stop,1)*24,1,0)-IF(MOD(Dinner_Start,1)*24&gt;MOD($I363,1)*24,1,0))),0)</f>
        <v>0</v>
      </c>
      <c r="X363" s="63">
        <f t="shared" si="108"/>
        <v>0</v>
      </c>
      <c r="Y363" s="63">
        <f t="shared" si="109"/>
        <v>0</v>
      </c>
      <c r="Z363" s="185">
        <f t="shared" si="110"/>
        <v>0</v>
      </c>
      <c r="AA363" s="191">
        <f t="shared" si="111"/>
        <v>0</v>
      </c>
      <c r="AB363" s="227">
        <f t="shared" si="105"/>
        <v>0</v>
      </c>
    </row>
    <row r="364" spans="1:28" ht="15" customHeight="1">
      <c r="A364" s="170">
        <f t="shared" si="106"/>
        <v>41815</v>
      </c>
      <c r="B364" s="168"/>
      <c r="C364" s="169"/>
      <c r="D364" s="167"/>
      <c r="E364" s="13">
        <f t="shared" si="103"/>
        <v>41815</v>
      </c>
      <c r="F364" s="12"/>
      <c r="G364" s="17"/>
      <c r="H364" s="16" t="str">
        <f t="shared" si="97"/>
        <v/>
      </c>
      <c r="I364" s="11" t="str">
        <f t="shared" si="98"/>
        <v/>
      </c>
      <c r="J364" s="10"/>
      <c r="K364" s="162"/>
      <c r="L364" s="67">
        <f t="shared" si="99"/>
        <v>0</v>
      </c>
      <c r="M364" s="9" t="str">
        <f t="shared" si="104"/>
        <v/>
      </c>
      <c r="N364" s="61">
        <f t="shared" si="107"/>
        <v>0</v>
      </c>
      <c r="O364" s="68">
        <f t="shared" si="112"/>
        <v>0</v>
      </c>
      <c r="P364" s="69">
        <f t="shared" si="112"/>
        <v>0</v>
      </c>
      <c r="Q364" s="69">
        <f t="shared" si="112"/>
        <v>0</v>
      </c>
      <c r="R364" s="182" t="str">
        <f t="shared" si="113"/>
        <v/>
      </c>
      <c r="S364" s="63">
        <f t="shared" si="101"/>
        <v>0</v>
      </c>
      <c r="T364" s="70">
        <f t="shared" si="102"/>
        <v>0</v>
      </c>
      <c r="U364" s="65">
        <f>IF(AND($M364,$O364&gt;0),IF(ISNA(VLOOKUP(C364,Oz_Stations,1,FALSE)),0,(ROUND($I364-$H364,0)+1-IF(MOD($H364,1)*24&gt;MOD(Brekky_Stop,1)*24,1,0)-IF(MOD(Brekky_Start,1)*24&gt;MOD($I364,1)*24,1,0))),0)</f>
        <v>0</v>
      </c>
      <c r="V364" s="66" t="b">
        <f>IF(AND($M364,$P364&gt;0),IF(ISNA(VLOOKUP(C364,Oz_Stations,1,FALSE)),0,(ROUND($I364-$H364,0)+1-IF(MOD($H364,1)*24&gt;MOD(Lunch_Stop,1)*24,1,0)-IF(MOD(Lunch_Start,1)*24&gt;MOD($I364,1)*24,1,0))))</f>
        <v>0</v>
      </c>
      <c r="W364" s="66">
        <f>IF(AND($M364,$Q364&gt;0),IF(ISNA(VLOOKUP(C364,Oz_Stations,1,FALSE)),0,(ROUND($I364-$H364,0)+1-IF(MOD($H364,1)*24&gt;MOD(Dinner_Stop,1)*24,1,0)-IF(MOD(Dinner_Start,1)*24&gt;MOD($I364,1)*24,1,0))),0)</f>
        <v>0</v>
      </c>
      <c r="X364" s="63">
        <f t="shared" si="108"/>
        <v>0</v>
      </c>
      <c r="Y364" s="63">
        <f t="shared" si="109"/>
        <v>0</v>
      </c>
      <c r="Z364" s="185">
        <f t="shared" si="110"/>
        <v>0</v>
      </c>
      <c r="AA364" s="191">
        <f t="shared" si="111"/>
        <v>0</v>
      </c>
      <c r="AB364" s="227">
        <f t="shared" si="105"/>
        <v>0</v>
      </c>
    </row>
    <row r="365" spans="1:28" ht="15" customHeight="1">
      <c r="A365" s="170">
        <f t="shared" si="106"/>
        <v>41816</v>
      </c>
      <c r="B365" s="168"/>
      <c r="C365" s="169"/>
      <c r="D365" s="167"/>
      <c r="E365" s="13">
        <f t="shared" si="103"/>
        <v>41816</v>
      </c>
      <c r="F365" s="12"/>
      <c r="G365" s="17"/>
      <c r="H365" s="16" t="str">
        <f t="shared" si="97"/>
        <v/>
      </c>
      <c r="I365" s="11" t="str">
        <f t="shared" si="98"/>
        <v/>
      </c>
      <c r="J365" s="10"/>
      <c r="K365" s="162"/>
      <c r="L365" s="67">
        <f t="shared" si="99"/>
        <v>0</v>
      </c>
      <c r="M365" s="9" t="str">
        <f t="shared" si="104"/>
        <v/>
      </c>
      <c r="N365" s="61">
        <f t="shared" si="107"/>
        <v>0</v>
      </c>
      <c r="O365" s="68">
        <f t="shared" ref="O365:Q370" si="114">IF(ISNA(VLOOKUP($C365,OZ_TD_Stations,1,FALSE)),0,VLOOKUP($C365,OZ_StnAllow,O$4,FALSE))</f>
        <v>0</v>
      </c>
      <c r="P365" s="69">
        <f t="shared" si="114"/>
        <v>0</v>
      </c>
      <c r="Q365" s="69">
        <f t="shared" si="114"/>
        <v>0</v>
      </c>
      <c r="R365" s="182" t="str">
        <f t="shared" si="113"/>
        <v/>
      </c>
      <c r="S365" s="63">
        <f t="shared" si="101"/>
        <v>0</v>
      </c>
      <c r="T365" s="70">
        <f t="shared" si="102"/>
        <v>0</v>
      </c>
      <c r="U365" s="65">
        <f>IF(AND($M365,$O365&gt;0),IF(ISNA(VLOOKUP(C365,Oz_Stations,1,FALSE)),0,(ROUND($I365-$H365,0)+1-IF(MOD($H365,1)*24&gt;MOD(Brekky_Stop,1)*24,1,0)-IF(MOD(Brekky_Start,1)*24&gt;MOD($I365,1)*24,1,0))),0)</f>
        <v>0</v>
      </c>
      <c r="V365" s="66" t="b">
        <f>IF(AND($M365,$P365&gt;0),IF(ISNA(VLOOKUP(C365,Oz_Stations,1,FALSE)),0,(ROUND($I365-$H365,0)+1-IF(MOD($H365,1)*24&gt;MOD(Lunch_Stop,1)*24,1,0)-IF(MOD(Lunch_Start,1)*24&gt;MOD($I365,1)*24,1,0))))</f>
        <v>0</v>
      </c>
      <c r="W365" s="66">
        <f>IF(AND($M365,$Q365&gt;0),IF(ISNA(VLOOKUP(C365,Oz_Stations,1,FALSE)),0,(ROUND($I365-$H365,0)+1-IF(MOD($H365,1)*24&gt;MOD(Dinner_Stop,1)*24,1,0)-IF(MOD(Dinner_Start,1)*24&gt;MOD($I365,1)*24,1,0))),0)</f>
        <v>0</v>
      </c>
      <c r="X365" s="63">
        <f t="shared" si="108"/>
        <v>0</v>
      </c>
      <c r="Y365" s="63">
        <f t="shared" si="109"/>
        <v>0</v>
      </c>
      <c r="Z365" s="185">
        <f t="shared" si="110"/>
        <v>0</v>
      </c>
      <c r="AA365" s="191">
        <f t="shared" si="111"/>
        <v>0</v>
      </c>
      <c r="AB365" s="227">
        <f t="shared" si="105"/>
        <v>0</v>
      </c>
    </row>
    <row r="366" spans="1:28" ht="15" customHeight="1">
      <c r="A366" s="170">
        <f t="shared" si="106"/>
        <v>41817</v>
      </c>
      <c r="B366" s="168"/>
      <c r="C366" s="169"/>
      <c r="D366" s="167"/>
      <c r="E366" s="13">
        <f t="shared" si="103"/>
        <v>41817</v>
      </c>
      <c r="F366" s="12"/>
      <c r="G366" s="17"/>
      <c r="H366" s="16" t="str">
        <f t="shared" si="97"/>
        <v/>
      </c>
      <c r="I366" s="11" t="str">
        <f t="shared" si="98"/>
        <v/>
      </c>
      <c r="J366" s="10"/>
      <c r="K366" s="162"/>
      <c r="L366" s="67">
        <f t="shared" si="99"/>
        <v>0</v>
      </c>
      <c r="M366" s="9" t="str">
        <f t="shared" si="104"/>
        <v/>
      </c>
      <c r="N366" s="61">
        <f t="shared" si="107"/>
        <v>0</v>
      </c>
      <c r="O366" s="68">
        <f t="shared" si="114"/>
        <v>0</v>
      </c>
      <c r="P366" s="69">
        <f t="shared" si="114"/>
        <v>0</v>
      </c>
      <c r="Q366" s="69">
        <f t="shared" si="114"/>
        <v>0</v>
      </c>
      <c r="R366" s="182" t="str">
        <f t="shared" si="113"/>
        <v/>
      </c>
      <c r="S366" s="63">
        <f t="shared" si="101"/>
        <v>0</v>
      </c>
      <c r="T366" s="70">
        <f t="shared" si="102"/>
        <v>0</v>
      </c>
      <c r="U366" s="65">
        <f>IF(AND($M366,$O366&gt;0),IF(ISNA(VLOOKUP(C366,Oz_Stations,1,FALSE)),0,(ROUND($I366-$H366,0)+1-IF(MOD($H366,1)*24&gt;MOD(Brekky_Stop,1)*24,1,0)-IF(MOD(Brekky_Start,1)*24&gt;MOD($I366,1)*24,1,0))),0)</f>
        <v>0</v>
      </c>
      <c r="V366" s="66" t="b">
        <f>IF(AND($M366,$P366&gt;0),IF(ISNA(VLOOKUP(C366,Oz_Stations,1,FALSE)),0,(ROUND($I366-$H366,0)+1-IF(MOD($H366,1)*24&gt;MOD(Lunch_Stop,1)*24,1,0)-IF(MOD(Lunch_Start,1)*24&gt;MOD($I366,1)*24,1,0))))</f>
        <v>0</v>
      </c>
      <c r="W366" s="66">
        <f>IF(AND($M366,$Q366&gt;0),IF(ISNA(VLOOKUP(C366,Oz_Stations,1,FALSE)),0,(ROUND($I366-$H366,0)+1-IF(MOD($H366,1)*24&gt;MOD(Dinner_Stop,1)*24,1,0)-IF(MOD(Dinner_Start,1)*24&gt;MOD($I366,1)*24,1,0))),0)</f>
        <v>0</v>
      </c>
      <c r="X366" s="63">
        <f t="shared" si="108"/>
        <v>0</v>
      </c>
      <c r="Y366" s="63">
        <f t="shared" si="109"/>
        <v>0</v>
      </c>
      <c r="Z366" s="185">
        <f t="shared" si="110"/>
        <v>0</v>
      </c>
      <c r="AA366" s="191">
        <f t="shared" si="111"/>
        <v>0</v>
      </c>
      <c r="AB366" s="227">
        <f t="shared" si="105"/>
        <v>0</v>
      </c>
    </row>
    <row r="367" spans="1:28" ht="15" customHeight="1">
      <c r="A367" s="170">
        <f t="shared" si="106"/>
        <v>41818</v>
      </c>
      <c r="B367" s="168"/>
      <c r="C367" s="169"/>
      <c r="D367" s="167"/>
      <c r="E367" s="13">
        <f t="shared" si="103"/>
        <v>41818</v>
      </c>
      <c r="F367" s="12"/>
      <c r="G367" s="17"/>
      <c r="H367" s="16" t="str">
        <f t="shared" si="97"/>
        <v/>
      </c>
      <c r="I367" s="11" t="str">
        <f t="shared" si="98"/>
        <v/>
      </c>
      <c r="J367" s="10"/>
      <c r="K367" s="162"/>
      <c r="L367" s="67">
        <f t="shared" si="99"/>
        <v>0</v>
      </c>
      <c r="M367" s="9" t="str">
        <f t="shared" si="104"/>
        <v/>
      </c>
      <c r="N367" s="61">
        <f t="shared" si="107"/>
        <v>0</v>
      </c>
      <c r="O367" s="68">
        <f t="shared" si="114"/>
        <v>0</v>
      </c>
      <c r="P367" s="69">
        <f t="shared" si="114"/>
        <v>0</v>
      </c>
      <c r="Q367" s="69">
        <f t="shared" si="114"/>
        <v>0</v>
      </c>
      <c r="R367" s="182" t="str">
        <f t="shared" si="113"/>
        <v/>
      </c>
      <c r="S367" s="63">
        <f t="shared" si="101"/>
        <v>0</v>
      </c>
      <c r="T367" s="70">
        <f t="shared" si="102"/>
        <v>0</v>
      </c>
      <c r="U367" s="65">
        <f>IF(AND($M367,$O367&gt;0),IF(ISNA(VLOOKUP(C367,Oz_Stations,1,FALSE)),0,(ROUND($I367-$H367,0)+1-IF(MOD($H367,1)*24&gt;MOD(Brekky_Stop,1)*24,1,0)-IF(MOD(Brekky_Start,1)*24&gt;MOD($I367,1)*24,1,0))),0)</f>
        <v>0</v>
      </c>
      <c r="V367" s="66" t="b">
        <f>IF(AND($M367,$P367&gt;0),IF(ISNA(VLOOKUP(C367,Oz_Stations,1,FALSE)),0,(ROUND($I367-$H367,0)+1-IF(MOD($H367,1)*24&gt;MOD(Lunch_Stop,1)*24,1,0)-IF(MOD(Lunch_Start,1)*24&gt;MOD($I367,1)*24,1,0))))</f>
        <v>0</v>
      </c>
      <c r="W367" s="66">
        <f>IF(AND($M367,$Q367&gt;0),IF(ISNA(VLOOKUP(C367,Oz_Stations,1,FALSE)),0,(ROUND($I367-$H367,0)+1-IF(MOD($H367,1)*24&gt;MOD(Dinner_Stop,1)*24,1,0)-IF(MOD(Dinner_Start,1)*24&gt;MOD($I367,1)*24,1,0))),0)</f>
        <v>0</v>
      </c>
      <c r="X367" s="63">
        <f t="shared" si="108"/>
        <v>0</v>
      </c>
      <c r="Y367" s="63">
        <f t="shared" si="109"/>
        <v>0</v>
      </c>
      <c r="Z367" s="185">
        <f t="shared" si="110"/>
        <v>0</v>
      </c>
      <c r="AA367" s="191">
        <f t="shared" si="111"/>
        <v>0</v>
      </c>
      <c r="AB367" s="227">
        <f t="shared" si="105"/>
        <v>0</v>
      </c>
    </row>
    <row r="368" spans="1:28" ht="15" customHeight="1">
      <c r="A368" s="170">
        <f t="shared" ref="A368:A370" si="115">A367+1</f>
        <v>41819</v>
      </c>
      <c r="B368" s="168"/>
      <c r="C368" s="169"/>
      <c r="D368" s="167"/>
      <c r="E368" s="13">
        <f t="shared" si="103"/>
        <v>41819</v>
      </c>
      <c r="F368" s="12"/>
      <c r="G368" s="17"/>
      <c r="H368" s="16" t="str">
        <f t="shared" si="97"/>
        <v/>
      </c>
      <c r="I368" s="11" t="str">
        <f t="shared" si="98"/>
        <v/>
      </c>
      <c r="J368" s="10"/>
      <c r="K368" s="162"/>
      <c r="L368" s="67">
        <f t="shared" si="99"/>
        <v>0</v>
      </c>
      <c r="M368" s="9" t="str">
        <f t="shared" si="104"/>
        <v/>
      </c>
      <c r="N368" s="61">
        <f t="shared" si="107"/>
        <v>0</v>
      </c>
      <c r="O368" s="68">
        <f t="shared" si="114"/>
        <v>0</v>
      </c>
      <c r="P368" s="69">
        <f t="shared" si="114"/>
        <v>0</v>
      </c>
      <c r="Q368" s="69">
        <f t="shared" si="114"/>
        <v>0</v>
      </c>
      <c r="R368" s="182" t="str">
        <f t="shared" si="113"/>
        <v/>
      </c>
      <c r="S368" s="63">
        <f t="shared" si="101"/>
        <v>0</v>
      </c>
      <c r="T368" s="70">
        <f t="shared" si="102"/>
        <v>0</v>
      </c>
      <c r="U368" s="65">
        <f>IF(AND($M368,$O368&gt;0),IF(ISNA(VLOOKUP(C368,Oz_Stations,1,FALSE)),0,(ROUND($I368-$H368,0)+1-IF(MOD($H368,1)*24&gt;MOD(Brekky_Stop,1)*24,1,0)-IF(MOD(Brekky_Start,1)*24&gt;MOD($I368,1)*24,1,0))),0)</f>
        <v>0</v>
      </c>
      <c r="V368" s="66" t="b">
        <f>IF(AND($M368,$P368&gt;0),IF(ISNA(VLOOKUP(C368,Oz_Stations,1,FALSE)),0,(ROUND($I368-$H368,0)+1-IF(MOD($H368,1)*24&gt;MOD(Lunch_Stop,1)*24,1,0)-IF(MOD(Lunch_Start,1)*24&gt;MOD($I368,1)*24,1,0))))</f>
        <v>0</v>
      </c>
      <c r="W368" s="66">
        <f>IF(AND($M368,$Q368&gt;0),IF(ISNA(VLOOKUP(C368,Oz_Stations,1,FALSE)),0,(ROUND($I368-$H368,0)+1-IF(MOD($H368,1)*24&gt;MOD(Dinner_Stop,1)*24,1,0)-IF(MOD(Dinner_Start,1)*24&gt;MOD($I368,1)*24,1,0))),0)</f>
        <v>0</v>
      </c>
      <c r="X368" s="63">
        <f t="shared" si="108"/>
        <v>0</v>
      </c>
      <c r="Y368" s="63">
        <f t="shared" si="109"/>
        <v>0</v>
      </c>
      <c r="Z368" s="185">
        <f t="shared" si="110"/>
        <v>0</v>
      </c>
      <c r="AA368" s="191">
        <f t="shared" ref="AA368:AA370" si="116">Z368+IF(ISNUMBER(AA367),AA367,0)</f>
        <v>0</v>
      </c>
      <c r="AB368" s="227">
        <f t="shared" si="105"/>
        <v>0</v>
      </c>
    </row>
    <row r="369" spans="1:28" ht="15" customHeight="1">
      <c r="A369" s="170">
        <f t="shared" si="115"/>
        <v>41820</v>
      </c>
      <c r="B369" s="168"/>
      <c r="C369" s="169"/>
      <c r="D369" s="167"/>
      <c r="E369" s="13">
        <f t="shared" si="103"/>
        <v>41820</v>
      </c>
      <c r="F369" s="12"/>
      <c r="G369" s="17"/>
      <c r="H369" s="16" t="str">
        <f t="shared" si="97"/>
        <v/>
      </c>
      <c r="I369" s="11" t="str">
        <f t="shared" si="98"/>
        <v/>
      </c>
      <c r="J369" s="10"/>
      <c r="K369" s="162"/>
      <c r="L369" s="67">
        <f t="shared" si="99"/>
        <v>0</v>
      </c>
      <c r="M369" s="9" t="str">
        <f t="shared" si="104"/>
        <v/>
      </c>
      <c r="N369" s="61">
        <f t="shared" si="107"/>
        <v>0</v>
      </c>
      <c r="O369" s="68">
        <f t="shared" si="114"/>
        <v>0</v>
      </c>
      <c r="P369" s="69">
        <f t="shared" si="114"/>
        <v>0</v>
      </c>
      <c r="Q369" s="69">
        <f t="shared" si="114"/>
        <v>0</v>
      </c>
      <c r="R369" s="182" t="str">
        <f t="shared" si="113"/>
        <v/>
      </c>
      <c r="S369" s="63">
        <f t="shared" si="101"/>
        <v>0</v>
      </c>
      <c r="T369" s="70">
        <f t="shared" si="102"/>
        <v>0</v>
      </c>
      <c r="U369" s="65">
        <f>IF(AND($M369,$O369&gt;0),IF(ISNA(VLOOKUP(C369,Oz_Stations,1,FALSE)),0,(ROUND($I369-$H369,0)+1-IF(MOD($H369,1)*24&gt;MOD(Brekky_Stop,1)*24,1,0)-IF(MOD(Brekky_Start,1)*24&gt;MOD($I369,1)*24,1,0))),0)</f>
        <v>0</v>
      </c>
      <c r="V369" s="66" t="b">
        <f>IF(AND($M369,$P369&gt;0),IF(ISNA(VLOOKUP(C369,Oz_Stations,1,FALSE)),0,(ROUND($I369-$H369,0)+1-IF(MOD($H369,1)*24&gt;MOD(Lunch_Stop,1)*24,1,0)-IF(MOD(Lunch_Start,1)*24&gt;MOD($I369,1)*24,1,0))))</f>
        <v>0</v>
      </c>
      <c r="W369" s="66">
        <f>IF(AND($M369,$Q369&gt;0),IF(ISNA(VLOOKUP(C369,Oz_Stations,1,FALSE)),0,(ROUND($I369-$H369,0)+1-IF(MOD($H369,1)*24&gt;MOD(Dinner_Stop,1)*24,1,0)-IF(MOD(Dinner_Start,1)*24&gt;MOD($I369,1)*24,1,0))),0)</f>
        <v>0</v>
      </c>
      <c r="X369" s="63">
        <f t="shared" si="108"/>
        <v>0</v>
      </c>
      <c r="Y369" s="63">
        <f t="shared" si="109"/>
        <v>0</v>
      </c>
      <c r="Z369" s="185">
        <f t="shared" si="110"/>
        <v>0</v>
      </c>
      <c r="AA369" s="191">
        <f t="shared" si="116"/>
        <v>0</v>
      </c>
      <c r="AB369" s="227">
        <f t="shared" si="105"/>
        <v>0</v>
      </c>
    </row>
    <row r="370" spans="1:28" ht="15" customHeight="1" thickBot="1">
      <c r="A370" s="171">
        <f t="shared" si="115"/>
        <v>41821</v>
      </c>
      <c r="B370" s="172"/>
      <c r="C370" s="173"/>
      <c r="D370" s="179"/>
      <c r="E370" s="15">
        <f t="shared" si="103"/>
        <v>41821</v>
      </c>
      <c r="F370" s="14"/>
      <c r="G370" s="18"/>
      <c r="H370" s="228"/>
      <c r="I370" s="229"/>
      <c r="J370" s="24"/>
      <c r="K370" s="163"/>
      <c r="L370" s="71">
        <f t="shared" si="99"/>
        <v>0</v>
      </c>
      <c r="M370" s="25" t="str">
        <f t="shared" si="104"/>
        <v/>
      </c>
      <c r="N370" s="72">
        <f t="shared" si="107"/>
        <v>0</v>
      </c>
      <c r="O370" s="73">
        <f t="shared" si="114"/>
        <v>0</v>
      </c>
      <c r="P370" s="74">
        <f t="shared" si="114"/>
        <v>0</v>
      </c>
      <c r="Q370" s="74">
        <f t="shared" si="114"/>
        <v>0</v>
      </c>
      <c r="R370" s="183" t="str">
        <f t="shared" si="113"/>
        <v/>
      </c>
      <c r="S370" s="180">
        <f t="shared" si="101"/>
        <v>0</v>
      </c>
      <c r="T370" s="75">
        <f t="shared" si="102"/>
        <v>0</v>
      </c>
      <c r="U370" s="159">
        <f>IF(AND($M370,$O370&gt;0),IF(ISNA(VLOOKUP(C370,Oz_Stations,1,FALSE)),0,(ROUND($I370-$H370,0)+1-IF(MOD($H370,1)*24&gt;MOD(Brekky_Stop,1)*24,1,0)-IF(MOD(Brekky_Start,1)*24&gt;MOD($I370,1)*24,1,0))),0)</f>
        <v>0</v>
      </c>
      <c r="V370" s="160" t="b">
        <f>IF(AND($M370,$P370&gt;0),IF(ISNA(VLOOKUP(C370,Oz_Stations,1,FALSE)),0,(ROUND($I370-$H370,0)+1-IF(MOD($H370,1)*24&gt;MOD(Lunch_Stop,1)*24,1,0)-IF(MOD(Lunch_Start,1)*24&gt;MOD($I370,1)*24,1,0))))</f>
        <v>0</v>
      </c>
      <c r="W370" s="160">
        <f>IF(AND($M370,$Q370&gt;0),IF(ISNA(VLOOKUP(C370,Oz_Stations,1,FALSE)),0,(ROUND($I370-$H370,0)+1-IF(MOD($H370,1)*24&gt;MOD(Dinner_Stop,1)*24,1,0)-IF(MOD(Dinner_Start,1)*24&gt;MOD($I370,1)*24,1,0))),0)</f>
        <v>0</v>
      </c>
      <c r="X370" s="180">
        <f t="shared" si="108"/>
        <v>0</v>
      </c>
      <c r="Y370" s="180">
        <f t="shared" si="109"/>
        <v>0</v>
      </c>
      <c r="Z370" s="186">
        <f t="shared" si="110"/>
        <v>0</v>
      </c>
      <c r="AA370" s="192">
        <f t="shared" si="116"/>
        <v>0</v>
      </c>
      <c r="AB370" s="230">
        <f t="shared" si="105"/>
        <v>0</v>
      </c>
    </row>
    <row r="371" spans="1:28" ht="15.75" thickBot="1">
      <c r="A371" s="76"/>
      <c r="B371" s="76"/>
      <c r="C371" s="77"/>
      <c r="D371" s="77"/>
      <c r="E371" s="77"/>
      <c r="F371" s="77"/>
      <c r="G371" s="77"/>
      <c r="H371" s="80"/>
      <c r="I371" s="80"/>
      <c r="J371" s="80"/>
      <c r="K371" s="80"/>
      <c r="L371" s="129">
        <f>SUM(L5:L370)</f>
        <v>0</v>
      </c>
      <c r="M371" s="79"/>
      <c r="O371" s="81"/>
      <c r="P371" s="81"/>
      <c r="Q371" s="81"/>
      <c r="R371" s="77"/>
      <c r="S371" s="81"/>
      <c r="T371" s="81"/>
      <c r="U371" s="81"/>
      <c r="V371" s="81"/>
      <c r="W371" s="81"/>
      <c r="X371" s="187">
        <f>SUM(X5:X370)</f>
        <v>0</v>
      </c>
      <c r="Y371" s="188">
        <f>SUM(Y5:Y370)</f>
        <v>0</v>
      </c>
      <c r="Z371" s="189">
        <f>SUM(Z5:Z370)</f>
        <v>0</v>
      </c>
      <c r="AA371" s="81"/>
      <c r="AB371" s="189">
        <f>SUM(AB5:AB370)</f>
        <v>0</v>
      </c>
    </row>
    <row r="372" spans="1:28">
      <c r="A372" s="76"/>
      <c r="B372" s="76"/>
      <c r="C372" s="77"/>
      <c r="D372" s="77"/>
      <c r="E372" s="77"/>
      <c r="F372" s="77"/>
      <c r="G372" s="77"/>
      <c r="H372" s="79"/>
      <c r="I372" s="79"/>
      <c r="J372" s="79"/>
      <c r="K372" s="79"/>
      <c r="L372" s="79"/>
      <c r="M372" s="79"/>
      <c r="O372" s="77"/>
      <c r="P372" s="77"/>
      <c r="Q372" s="77"/>
      <c r="R372" s="77"/>
      <c r="S372" s="77"/>
      <c r="T372" s="77"/>
      <c r="U372" s="231"/>
      <c r="V372" s="231"/>
      <c r="W372" s="231"/>
      <c r="X372" s="231"/>
      <c r="Y372" s="231"/>
      <c r="Z372" s="197"/>
    </row>
    <row r="373" spans="1:28">
      <c r="A373" s="76"/>
      <c r="B373" s="76"/>
      <c r="C373" s="77"/>
      <c r="D373" s="77"/>
      <c r="E373" s="77"/>
      <c r="F373" s="77"/>
      <c r="G373" s="77"/>
      <c r="H373" s="79"/>
      <c r="I373" s="79"/>
      <c r="J373" s="79"/>
      <c r="K373" s="79"/>
      <c r="L373" s="79"/>
      <c r="M373" s="79"/>
      <c r="O373" s="77"/>
      <c r="P373" s="77"/>
      <c r="Q373" s="77"/>
      <c r="R373" s="77"/>
      <c r="S373" s="77"/>
      <c r="T373" s="77"/>
      <c r="U373" s="231"/>
      <c r="V373" s="231"/>
      <c r="W373" s="231"/>
      <c r="X373" s="231"/>
      <c r="Y373" s="231"/>
      <c r="Z373" s="197"/>
    </row>
    <row r="374" spans="1:28">
      <c r="A374" s="76"/>
      <c r="B374" s="76"/>
      <c r="C374" s="77"/>
      <c r="D374" s="77"/>
      <c r="E374" s="77"/>
      <c r="F374" s="77"/>
      <c r="G374" s="77"/>
      <c r="H374" s="79"/>
      <c r="I374" s="79"/>
      <c r="J374" s="79"/>
      <c r="K374" s="79"/>
      <c r="L374" s="79"/>
      <c r="M374" s="79"/>
      <c r="O374" s="77"/>
      <c r="P374" s="77"/>
      <c r="Q374" s="77"/>
      <c r="R374" s="77"/>
      <c r="S374" s="77"/>
      <c r="T374" s="77"/>
      <c r="U374" s="231"/>
      <c r="V374" s="231"/>
      <c r="W374" s="231"/>
      <c r="X374" s="231"/>
      <c r="Y374" s="231"/>
      <c r="Z374" s="197"/>
    </row>
    <row r="375" spans="1:28">
      <c r="A375" s="76"/>
      <c r="B375" s="76"/>
      <c r="C375" s="77"/>
      <c r="D375" s="77"/>
      <c r="E375" s="77"/>
      <c r="F375" s="77"/>
      <c r="G375" s="77"/>
      <c r="H375" s="79"/>
      <c r="I375" s="79"/>
      <c r="J375" s="79"/>
      <c r="K375" s="79"/>
      <c r="L375" s="79"/>
      <c r="M375" s="79"/>
      <c r="O375" s="77"/>
      <c r="P375" s="77"/>
      <c r="Q375" s="77"/>
      <c r="R375" s="77"/>
      <c r="S375" s="77"/>
      <c r="T375" s="77"/>
      <c r="U375" s="231"/>
      <c r="V375" s="231"/>
      <c r="W375" s="231"/>
      <c r="X375" s="231"/>
      <c r="Y375" s="231"/>
      <c r="Z375" s="197"/>
    </row>
    <row r="376" spans="1:28">
      <c r="A376" s="76"/>
      <c r="B376" s="76"/>
      <c r="C376" s="77"/>
      <c r="D376" s="77"/>
      <c r="E376" s="77"/>
      <c r="F376" s="77"/>
      <c r="G376" s="77"/>
      <c r="H376" s="79"/>
      <c r="I376" s="79"/>
      <c r="J376" s="79"/>
      <c r="K376" s="79"/>
      <c r="L376" s="79"/>
      <c r="M376" s="79"/>
      <c r="O376" s="77"/>
      <c r="P376" s="77"/>
      <c r="Q376" s="77"/>
      <c r="R376" s="77"/>
      <c r="S376" s="77"/>
      <c r="T376" s="77"/>
      <c r="U376" s="231"/>
      <c r="V376" s="231"/>
      <c r="W376" s="231"/>
      <c r="X376" s="231"/>
      <c r="Y376" s="231"/>
      <c r="Z376" s="197"/>
    </row>
    <row r="377" spans="1:28">
      <c r="A377" s="76"/>
      <c r="B377" s="76"/>
      <c r="C377" s="77"/>
      <c r="D377" s="77"/>
      <c r="E377" s="77"/>
      <c r="F377" s="77"/>
      <c r="G377" s="77"/>
      <c r="H377" s="79"/>
      <c r="I377" s="79"/>
      <c r="J377" s="79"/>
      <c r="K377" s="79"/>
      <c r="L377" s="79"/>
      <c r="M377" s="79"/>
      <c r="O377" s="77"/>
      <c r="P377" s="77"/>
      <c r="Q377" s="77"/>
      <c r="R377" s="77"/>
      <c r="S377" s="77"/>
      <c r="T377" s="77"/>
      <c r="U377" s="231"/>
      <c r="V377" s="231"/>
      <c r="W377" s="231"/>
      <c r="X377" s="231"/>
      <c r="Y377" s="231"/>
      <c r="Z377" s="197"/>
    </row>
    <row r="378" spans="1:28">
      <c r="A378" s="76"/>
      <c r="B378" s="76"/>
      <c r="C378" s="77"/>
      <c r="D378" s="77"/>
      <c r="E378" s="77"/>
      <c r="F378" s="77"/>
      <c r="G378" s="77"/>
      <c r="H378" s="79"/>
      <c r="I378" s="79"/>
      <c r="J378" s="79"/>
      <c r="K378" s="79"/>
      <c r="L378" s="79"/>
      <c r="M378" s="79"/>
      <c r="O378" s="77"/>
      <c r="P378" s="77"/>
      <c r="Q378" s="77"/>
      <c r="R378" s="77"/>
      <c r="S378" s="77"/>
      <c r="T378" s="77"/>
      <c r="U378" s="231"/>
      <c r="V378" s="231"/>
      <c r="W378" s="231"/>
      <c r="X378" s="231"/>
      <c r="Y378" s="231"/>
      <c r="Z378" s="197"/>
    </row>
    <row r="379" spans="1:28">
      <c r="A379" s="76"/>
      <c r="B379" s="76"/>
      <c r="C379" s="77"/>
      <c r="D379" s="77"/>
      <c r="E379" s="77"/>
      <c r="F379" s="77"/>
      <c r="G379" s="77"/>
      <c r="H379" s="79"/>
      <c r="I379" s="79"/>
      <c r="J379" s="79"/>
      <c r="K379" s="79"/>
      <c r="L379" s="79"/>
      <c r="M379" s="79"/>
      <c r="O379" s="77"/>
      <c r="P379" s="77"/>
      <c r="Q379" s="77"/>
      <c r="R379" s="77"/>
      <c r="S379" s="77"/>
      <c r="T379" s="77"/>
      <c r="U379" s="231"/>
      <c r="V379" s="231"/>
      <c r="W379" s="231"/>
      <c r="X379" s="231"/>
      <c r="Y379" s="231"/>
      <c r="Z379" s="197"/>
    </row>
    <row r="380" spans="1:28">
      <c r="A380" s="76"/>
      <c r="B380" s="76"/>
      <c r="C380" s="77"/>
      <c r="D380" s="77"/>
      <c r="E380" s="77"/>
      <c r="F380" s="77"/>
      <c r="G380" s="77"/>
      <c r="H380" s="79"/>
      <c r="I380" s="79"/>
      <c r="J380" s="79"/>
      <c r="K380" s="79"/>
      <c r="L380" s="79"/>
      <c r="M380" s="79"/>
      <c r="O380" s="77"/>
      <c r="P380" s="77"/>
      <c r="Q380" s="77"/>
      <c r="R380" s="77"/>
      <c r="S380" s="77"/>
      <c r="T380" s="77"/>
      <c r="U380" s="231"/>
      <c r="V380" s="231"/>
      <c r="W380" s="231"/>
      <c r="X380" s="231"/>
      <c r="Y380" s="231"/>
      <c r="Z380" s="197"/>
    </row>
    <row r="381" spans="1:28">
      <c r="A381" s="76"/>
      <c r="B381" s="76"/>
      <c r="C381" s="77"/>
      <c r="D381" s="77"/>
      <c r="E381" s="77"/>
      <c r="F381" s="77"/>
      <c r="G381" s="77"/>
      <c r="H381" s="79"/>
      <c r="I381" s="79"/>
      <c r="J381" s="79"/>
      <c r="K381" s="79"/>
      <c r="L381" s="79"/>
      <c r="M381" s="79"/>
      <c r="O381" s="77"/>
      <c r="P381" s="77"/>
      <c r="Q381" s="77"/>
      <c r="R381" s="77"/>
      <c r="S381" s="77"/>
      <c r="T381" s="77"/>
      <c r="U381" s="231"/>
      <c r="V381" s="231"/>
      <c r="W381" s="231"/>
      <c r="X381" s="231"/>
      <c r="Y381" s="231"/>
      <c r="Z381" s="197"/>
    </row>
    <row r="382" spans="1:28">
      <c r="A382" s="76"/>
      <c r="B382" s="76"/>
      <c r="C382" s="77"/>
      <c r="D382" s="77"/>
      <c r="E382" s="77"/>
      <c r="F382" s="77"/>
      <c r="G382" s="77"/>
      <c r="H382" s="79"/>
      <c r="I382" s="79"/>
      <c r="J382" s="79"/>
      <c r="K382" s="79"/>
      <c r="L382" s="79"/>
      <c r="M382" s="79"/>
      <c r="O382" s="77"/>
      <c r="P382" s="77"/>
      <c r="Q382" s="77"/>
      <c r="R382" s="77"/>
      <c r="S382" s="77"/>
      <c r="T382" s="77"/>
      <c r="U382" s="231"/>
      <c r="V382" s="231"/>
      <c r="W382" s="231"/>
      <c r="X382" s="231"/>
      <c r="Y382" s="231"/>
      <c r="Z382" s="197"/>
    </row>
    <row r="383" spans="1:28">
      <c r="A383" s="76"/>
      <c r="B383" s="76"/>
      <c r="C383" s="77"/>
      <c r="D383" s="77"/>
      <c r="E383" s="77"/>
      <c r="F383" s="77"/>
      <c r="G383" s="77"/>
      <c r="H383" s="79"/>
      <c r="I383" s="79"/>
      <c r="J383" s="79"/>
      <c r="K383" s="79"/>
      <c r="L383" s="79"/>
      <c r="M383" s="79"/>
      <c r="O383" s="77"/>
      <c r="P383" s="77"/>
      <c r="Q383" s="77"/>
      <c r="R383" s="77"/>
      <c r="S383" s="77"/>
      <c r="T383" s="77"/>
      <c r="U383" s="231"/>
      <c r="V383" s="231"/>
      <c r="W383" s="231"/>
      <c r="X383" s="231"/>
      <c r="Y383" s="231"/>
      <c r="Z383" s="197"/>
    </row>
    <row r="384" spans="1:28">
      <c r="A384" s="76"/>
      <c r="B384" s="76"/>
      <c r="C384" s="77"/>
      <c r="D384" s="77"/>
      <c r="E384" s="77"/>
      <c r="F384" s="77"/>
      <c r="G384" s="77"/>
      <c r="H384" s="79"/>
      <c r="I384" s="79"/>
      <c r="J384" s="79"/>
      <c r="K384" s="79"/>
      <c r="L384" s="79"/>
      <c r="M384" s="79"/>
      <c r="O384" s="77"/>
      <c r="P384" s="77"/>
      <c r="Q384" s="77"/>
      <c r="R384" s="77"/>
      <c r="S384" s="77"/>
      <c r="T384" s="77"/>
      <c r="U384" s="231"/>
      <c r="V384" s="231"/>
      <c r="W384" s="231"/>
      <c r="X384" s="231"/>
      <c r="Y384" s="231"/>
      <c r="Z384" s="197"/>
    </row>
    <row r="385" spans="1:26">
      <c r="A385" s="76"/>
      <c r="B385" s="76"/>
      <c r="C385" s="77"/>
      <c r="D385" s="77"/>
      <c r="E385" s="77"/>
      <c r="F385" s="77"/>
      <c r="G385" s="77"/>
      <c r="H385" s="79"/>
      <c r="I385" s="79"/>
      <c r="J385" s="79"/>
      <c r="K385" s="79"/>
      <c r="L385" s="79"/>
      <c r="M385" s="79"/>
      <c r="O385" s="77"/>
      <c r="P385" s="77"/>
      <c r="Q385" s="77"/>
      <c r="R385" s="77"/>
      <c r="S385" s="77"/>
      <c r="T385" s="77"/>
      <c r="U385" s="231"/>
      <c r="V385" s="231"/>
      <c r="W385" s="231"/>
      <c r="X385" s="231"/>
      <c r="Y385" s="231"/>
      <c r="Z385" s="197"/>
    </row>
    <row r="386" spans="1:26">
      <c r="A386" s="76"/>
      <c r="B386" s="76"/>
      <c r="C386" s="77"/>
      <c r="D386" s="77"/>
      <c r="E386" s="77"/>
      <c r="F386" s="77"/>
      <c r="G386" s="77"/>
      <c r="H386" s="79"/>
      <c r="I386" s="79"/>
      <c r="J386" s="79"/>
      <c r="K386" s="79"/>
      <c r="L386" s="79"/>
      <c r="M386" s="79"/>
      <c r="O386" s="77"/>
      <c r="P386" s="77"/>
      <c r="Q386" s="77"/>
      <c r="R386" s="77"/>
      <c r="S386" s="77"/>
      <c r="T386" s="77"/>
      <c r="U386" s="231"/>
      <c r="V386" s="231"/>
      <c r="W386" s="231"/>
      <c r="X386" s="231"/>
      <c r="Y386" s="231"/>
      <c r="Z386" s="197"/>
    </row>
    <row r="387" spans="1:26">
      <c r="A387" s="76"/>
      <c r="B387" s="76"/>
      <c r="C387" s="77"/>
      <c r="D387" s="77"/>
      <c r="E387" s="77"/>
      <c r="F387" s="77"/>
      <c r="G387" s="77"/>
      <c r="H387" s="79"/>
      <c r="I387" s="79"/>
      <c r="J387" s="79"/>
      <c r="K387" s="79"/>
      <c r="L387" s="79"/>
      <c r="M387" s="79"/>
      <c r="O387" s="77"/>
      <c r="P387" s="77"/>
      <c r="Q387" s="77"/>
      <c r="R387" s="77"/>
      <c r="S387" s="77"/>
      <c r="T387" s="77"/>
      <c r="U387" s="231"/>
      <c r="V387" s="231"/>
      <c r="W387" s="231"/>
      <c r="X387" s="231"/>
      <c r="Y387" s="231"/>
      <c r="Z387" s="197"/>
    </row>
  </sheetData>
  <sheetProtection sheet="1" objects="1" scenarios="1" formatColumns="0" formatRows="0"/>
  <dataConsolidate/>
  <mergeCells count="27">
    <mergeCell ref="T2:T3"/>
    <mergeCell ref="U2:U3"/>
    <mergeCell ref="H2:H3"/>
    <mergeCell ref="R2:R3"/>
    <mergeCell ref="AB2:AB3"/>
    <mergeCell ref="Z2:Z3"/>
    <mergeCell ref="AA2:AA3"/>
    <mergeCell ref="V2:V3"/>
    <mergeCell ref="W2:W3"/>
    <mergeCell ref="X2:X3"/>
    <mergeCell ref="Y2:Y3"/>
    <mergeCell ref="A1:AA1"/>
    <mergeCell ref="P2:P3"/>
    <mergeCell ref="J2:J3"/>
    <mergeCell ref="L2:L3"/>
    <mergeCell ref="M2:M3"/>
    <mergeCell ref="N2:N3"/>
    <mergeCell ref="O2:O3"/>
    <mergeCell ref="A2:A3"/>
    <mergeCell ref="B2:B3"/>
    <mergeCell ref="C2:C3"/>
    <mergeCell ref="D2:E2"/>
    <mergeCell ref="F2:G2"/>
    <mergeCell ref="I2:I3"/>
    <mergeCell ref="K2:K3"/>
    <mergeCell ref="Q2:Q3"/>
    <mergeCell ref="S2:S3"/>
  </mergeCells>
  <conditionalFormatting sqref="L5:L370">
    <cfRule type="cellIs" dxfId="0" priority="1" operator="equal">
      <formula>"Error"</formula>
    </cfRule>
  </conditionalFormatting>
  <dataValidations count="2">
    <dataValidation type="list" allowBlank="1" showInputMessage="1" showErrorMessage="1" sqref="B5:B370">
      <formula1>"FLT,GND,SIM"</formula1>
    </dataValidation>
    <dataValidation type="list" allowBlank="1" showInputMessage="1" showErrorMessage="1" sqref="C5:C370">
      <formula1>Stations</formula1>
    </dataValidation>
  </dataValidations>
  <pageMargins left="0.70866141732283472" right="0.70866141732283472" top="0.74803149606299213" bottom="0.74803149606299213" header="0.31496062992125984" footer="0.31496062992125984"/>
  <pageSetup paperSize="9" scale="73" orientation="landscape"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12"/>
  <sheetViews>
    <sheetView workbookViewId="0">
      <selection sqref="A1:C1"/>
    </sheetView>
  </sheetViews>
  <sheetFormatPr defaultRowHeight="15"/>
  <cols>
    <col min="1" max="1" width="11.28515625" bestFit="1" customWidth="1"/>
  </cols>
  <sheetData>
    <row r="1" spans="1:9" ht="18">
      <c r="A1" s="280" t="s">
        <v>15</v>
      </c>
      <c r="B1" s="281"/>
      <c r="C1" s="282"/>
      <c r="D1" s="78"/>
      <c r="E1" s="78"/>
      <c r="F1" s="78"/>
      <c r="G1" s="78"/>
      <c r="H1" s="78"/>
      <c r="I1" s="78"/>
    </row>
    <row r="2" spans="1:9" ht="15.75" thickBot="1">
      <c r="A2" s="82" t="s">
        <v>15</v>
      </c>
      <c r="B2" s="83" t="s">
        <v>16</v>
      </c>
      <c r="C2" s="84" t="s">
        <v>17</v>
      </c>
      <c r="D2" s="78"/>
      <c r="E2" s="78"/>
      <c r="F2" s="78"/>
      <c r="G2" s="78"/>
      <c r="H2" s="78"/>
      <c r="I2" s="78"/>
    </row>
    <row r="3" spans="1:9">
      <c r="A3" s="85" t="s">
        <v>7</v>
      </c>
      <c r="B3" s="2">
        <v>0.24998842592592593</v>
      </c>
      <c r="C3" s="3">
        <v>0.33334490740740735</v>
      </c>
      <c r="D3" s="78" t="s">
        <v>25</v>
      </c>
      <c r="E3" s="78"/>
      <c r="F3" s="78"/>
      <c r="G3" s="78"/>
      <c r="H3" s="78"/>
      <c r="I3" s="78"/>
    </row>
    <row r="4" spans="1:9">
      <c r="A4" s="86" t="s">
        <v>2</v>
      </c>
      <c r="B4" s="4">
        <v>0.49998842592592596</v>
      </c>
      <c r="C4" s="5">
        <v>0.58334490740740741</v>
      </c>
      <c r="D4" s="78" t="s">
        <v>26</v>
      </c>
      <c r="E4" s="78"/>
      <c r="F4" s="78"/>
      <c r="G4" s="78"/>
      <c r="H4" s="78"/>
      <c r="I4" s="78"/>
    </row>
    <row r="5" spans="1:9" ht="15.75" thickBot="1">
      <c r="A5" s="87" t="s">
        <v>3</v>
      </c>
      <c r="B5" s="6">
        <v>0.74998842592592585</v>
      </c>
      <c r="C5" s="7">
        <v>0.91667824074074078</v>
      </c>
      <c r="D5" s="78"/>
      <c r="E5" s="78"/>
      <c r="F5" s="78"/>
      <c r="G5" s="78"/>
      <c r="H5" s="78"/>
      <c r="I5" s="78"/>
    </row>
    <row r="6" spans="1:9">
      <c r="A6" s="78"/>
      <c r="B6" s="78"/>
      <c r="C6" s="78"/>
      <c r="D6" s="78"/>
      <c r="E6" s="78"/>
      <c r="F6" s="78"/>
      <c r="G6" s="78"/>
      <c r="H6" s="78"/>
      <c r="I6" s="78"/>
    </row>
    <row r="7" spans="1:9">
      <c r="A7" s="78"/>
      <c r="B7" s="78"/>
      <c r="C7" s="78"/>
      <c r="D7" s="78"/>
      <c r="E7" s="78"/>
      <c r="F7" s="78"/>
      <c r="G7" s="78"/>
      <c r="H7" s="78"/>
      <c r="I7" s="78"/>
    </row>
    <row r="8" spans="1:9">
      <c r="A8" s="88" t="s">
        <v>23</v>
      </c>
      <c r="B8" s="78" t="s">
        <v>40</v>
      </c>
      <c r="C8" s="78"/>
      <c r="D8" s="78"/>
      <c r="E8" s="78"/>
      <c r="F8" s="78"/>
      <c r="G8" s="78"/>
      <c r="H8" s="78"/>
      <c r="I8" s="78"/>
    </row>
    <row r="9" spans="1:9">
      <c r="A9" s="78"/>
      <c r="B9" s="78" t="s">
        <v>41</v>
      </c>
      <c r="C9" s="78"/>
      <c r="D9" s="78"/>
      <c r="E9" s="78"/>
      <c r="F9" s="78"/>
      <c r="G9" s="78"/>
      <c r="H9" s="78"/>
      <c r="I9" s="78"/>
    </row>
    <row r="10" spans="1:9">
      <c r="A10" s="78"/>
      <c r="B10" s="78" t="s">
        <v>42</v>
      </c>
      <c r="C10" s="78"/>
      <c r="D10" s="78"/>
      <c r="E10" s="78"/>
      <c r="F10" s="78"/>
      <c r="G10" s="78"/>
      <c r="H10" s="78"/>
      <c r="I10" s="78"/>
    </row>
    <row r="11" spans="1:9">
      <c r="A11" s="78"/>
      <c r="B11" s="78"/>
      <c r="C11" s="78"/>
      <c r="D11" s="78"/>
      <c r="E11" s="78"/>
      <c r="F11" s="78"/>
      <c r="G11" s="78"/>
      <c r="H11" s="78"/>
      <c r="I11" s="78"/>
    </row>
    <row r="12" spans="1:9">
      <c r="A12" s="78"/>
      <c r="B12" s="78"/>
      <c r="C12" s="78"/>
      <c r="D12" s="78"/>
      <c r="E12" s="78"/>
      <c r="F12" s="78"/>
      <c r="G12" s="78"/>
      <c r="H12" s="78"/>
      <c r="I12" s="78"/>
    </row>
  </sheetData>
  <sheetProtection sheet="1" objects="1" scenarios="1" formatColumns="0" formatRows="0"/>
  <mergeCells count="1">
    <mergeCell ref="A1:C1"/>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workbookViewId="0">
      <selection sqref="A1:B1"/>
    </sheetView>
  </sheetViews>
  <sheetFormatPr defaultRowHeight="15"/>
  <cols>
    <col min="1" max="3" width="9.140625" style="78"/>
    <col min="4" max="4" width="10.85546875" style="78" bestFit="1" customWidth="1"/>
    <col min="5" max="5" width="9.140625" style="78"/>
    <col min="6" max="6" width="12.7109375" style="78" bestFit="1" customWidth="1"/>
    <col min="7" max="7" width="8" style="78" bestFit="1" customWidth="1"/>
    <col min="8" max="23" width="9.140625" style="78"/>
    <col min="24" max="24" width="0" style="78" hidden="1" customWidth="1"/>
    <col min="25" max="25" width="13.140625" style="78" hidden="1" customWidth="1"/>
    <col min="26" max="26" width="0" style="78" hidden="1" customWidth="1"/>
    <col min="27" max="16384" width="9.140625" style="78"/>
  </cols>
  <sheetData>
    <row r="1" spans="1:25" ht="15.75" thickBot="1">
      <c r="A1" s="256" t="s">
        <v>151</v>
      </c>
      <c r="B1" s="259"/>
    </row>
    <row r="2" spans="1:25">
      <c r="A2" s="134" t="s">
        <v>150</v>
      </c>
      <c r="B2" s="135" t="s">
        <v>144</v>
      </c>
      <c r="E2" s="256" t="str">
        <f>"&lt;= "&amp;TEXT(Summary!$E$21,"$ #00,000")</f>
        <v>&lt;= $ 108,810</v>
      </c>
      <c r="F2" s="257"/>
      <c r="G2" s="259"/>
      <c r="H2" s="256" t="str">
        <f>TEXT(Summary!$E$21,"$ #00,000") &amp; "&lt;&gt; " &amp; TEXT(Summary!$E$22,"$ #00,000")</f>
        <v>$ 108,810&lt;&gt; $ 193,520</v>
      </c>
      <c r="I2" s="257"/>
      <c r="J2" s="259"/>
      <c r="K2" s="285" t="str">
        <f>"&gt;= "&amp;TEXT(Summary!$E$22,"$ #00,000")</f>
        <v>&gt;= $ 193,520</v>
      </c>
      <c r="L2" s="257"/>
      <c r="M2" s="259"/>
    </row>
    <row r="3" spans="1:25" ht="15.75" thickBot="1">
      <c r="A3" s="136" t="s">
        <v>39</v>
      </c>
      <c r="B3" s="137" t="s">
        <v>47</v>
      </c>
      <c r="E3" s="139" t="s">
        <v>9</v>
      </c>
      <c r="F3" s="101" t="s">
        <v>8</v>
      </c>
      <c r="G3" s="102" t="s">
        <v>4</v>
      </c>
      <c r="H3" s="139" t="s">
        <v>9</v>
      </c>
      <c r="I3" s="101" t="s">
        <v>8</v>
      </c>
      <c r="J3" s="102" t="s">
        <v>4</v>
      </c>
      <c r="K3" s="100" t="s">
        <v>9</v>
      </c>
      <c r="L3" s="101" t="s">
        <v>8</v>
      </c>
      <c r="M3" s="102" t="s">
        <v>4</v>
      </c>
      <c r="Y3" s="157" t="s">
        <v>147</v>
      </c>
    </row>
    <row r="4" spans="1:25">
      <c r="A4" s="136" t="s">
        <v>133</v>
      </c>
      <c r="B4" s="137" t="s">
        <v>50</v>
      </c>
      <c r="D4" s="93" t="s">
        <v>135</v>
      </c>
      <c r="E4" s="103">
        <v>55</v>
      </c>
      <c r="F4" s="104">
        <v>25</v>
      </c>
      <c r="G4" s="140">
        <f>SUM(E4:F4)</f>
        <v>80</v>
      </c>
      <c r="H4" s="103">
        <v>75</v>
      </c>
      <c r="I4" s="104">
        <v>25</v>
      </c>
      <c r="J4" s="140">
        <f>SUM(H4:I4)</f>
        <v>100</v>
      </c>
      <c r="K4" s="105">
        <v>95</v>
      </c>
      <c r="L4" s="104">
        <v>30</v>
      </c>
      <c r="M4" s="140">
        <f>SUM(K4:L4)</f>
        <v>125</v>
      </c>
      <c r="Y4" s="158" t="s">
        <v>137</v>
      </c>
    </row>
    <row r="5" spans="1:25">
      <c r="A5" s="136" t="s">
        <v>125</v>
      </c>
      <c r="B5" s="137" t="s">
        <v>48</v>
      </c>
      <c r="D5" s="94" t="s">
        <v>49</v>
      </c>
      <c r="E5" s="106">
        <v>85</v>
      </c>
      <c r="F5" s="107">
        <v>30</v>
      </c>
      <c r="G5" s="141">
        <f t="shared" ref="G5:G9" si="0">SUM(E5:F5)</f>
        <v>115</v>
      </c>
      <c r="H5" s="106">
        <v>110</v>
      </c>
      <c r="I5" s="107">
        <v>35</v>
      </c>
      <c r="J5" s="141">
        <f t="shared" ref="J5:J9" si="1">SUM(H5:I5)</f>
        <v>145</v>
      </c>
      <c r="K5" s="108">
        <v>140</v>
      </c>
      <c r="L5" s="107">
        <v>40</v>
      </c>
      <c r="M5" s="141">
        <f t="shared" ref="M5:M9" si="2">SUM(K5:L5)</f>
        <v>180</v>
      </c>
      <c r="Y5" s="158" t="s">
        <v>133</v>
      </c>
    </row>
    <row r="6" spans="1:25">
      <c r="A6" s="136" t="s">
        <v>12</v>
      </c>
      <c r="B6" s="137" t="s">
        <v>50</v>
      </c>
      <c r="D6" s="94" t="s">
        <v>48</v>
      </c>
      <c r="E6" s="106">
        <v>110</v>
      </c>
      <c r="F6" s="107">
        <v>35</v>
      </c>
      <c r="G6" s="141">
        <f t="shared" si="0"/>
        <v>145</v>
      </c>
      <c r="H6" s="106">
        <v>135</v>
      </c>
      <c r="I6" s="107">
        <v>40</v>
      </c>
      <c r="J6" s="141">
        <f t="shared" si="1"/>
        <v>175</v>
      </c>
      <c r="K6" s="108">
        <v>170</v>
      </c>
      <c r="L6" s="107">
        <v>45</v>
      </c>
      <c r="M6" s="141">
        <f t="shared" si="2"/>
        <v>215</v>
      </c>
      <c r="Y6" s="158" t="s">
        <v>39</v>
      </c>
    </row>
    <row r="7" spans="1:25">
      <c r="A7" s="136" t="s">
        <v>11</v>
      </c>
      <c r="B7" s="137" t="s">
        <v>50</v>
      </c>
      <c r="D7" s="94" t="s">
        <v>50</v>
      </c>
      <c r="E7" s="106">
        <v>130</v>
      </c>
      <c r="F7" s="107">
        <v>35</v>
      </c>
      <c r="G7" s="141">
        <f t="shared" si="0"/>
        <v>165</v>
      </c>
      <c r="H7" s="106">
        <v>170</v>
      </c>
      <c r="I7" s="107">
        <v>45</v>
      </c>
      <c r="J7" s="141">
        <f t="shared" si="1"/>
        <v>215</v>
      </c>
      <c r="K7" s="108">
        <v>205</v>
      </c>
      <c r="L7" s="107">
        <v>50</v>
      </c>
      <c r="M7" s="141">
        <f t="shared" si="2"/>
        <v>255</v>
      </c>
      <c r="Y7" s="158" t="s">
        <v>5</v>
      </c>
    </row>
    <row r="8" spans="1:25">
      <c r="A8" s="136" t="s">
        <v>61</v>
      </c>
      <c r="B8" s="137" t="s">
        <v>47</v>
      </c>
      <c r="D8" s="94" t="s">
        <v>47</v>
      </c>
      <c r="E8" s="106">
        <v>175</v>
      </c>
      <c r="F8" s="107">
        <v>40</v>
      </c>
      <c r="G8" s="141">
        <f t="shared" si="0"/>
        <v>215</v>
      </c>
      <c r="H8" s="106">
        <v>230</v>
      </c>
      <c r="I8" s="107">
        <v>50</v>
      </c>
      <c r="J8" s="141">
        <f t="shared" si="1"/>
        <v>280</v>
      </c>
      <c r="K8" s="108">
        <v>285</v>
      </c>
      <c r="L8" s="107">
        <v>60</v>
      </c>
      <c r="M8" s="141">
        <f t="shared" si="2"/>
        <v>345</v>
      </c>
      <c r="Y8" s="158" t="s">
        <v>138</v>
      </c>
    </row>
    <row r="9" spans="1:25" ht="15.75" thickBot="1">
      <c r="A9" s="136" t="s">
        <v>183</v>
      </c>
      <c r="B9" s="137" t="s">
        <v>50</v>
      </c>
      <c r="D9" s="95" t="s">
        <v>136</v>
      </c>
      <c r="E9" s="109">
        <v>220</v>
      </c>
      <c r="F9" s="110">
        <v>45</v>
      </c>
      <c r="G9" s="142">
        <f t="shared" si="0"/>
        <v>265</v>
      </c>
      <c r="H9" s="109">
        <v>270</v>
      </c>
      <c r="I9" s="110">
        <v>50</v>
      </c>
      <c r="J9" s="142">
        <f t="shared" si="1"/>
        <v>320</v>
      </c>
      <c r="K9" s="111">
        <v>310</v>
      </c>
      <c r="L9" s="110">
        <v>60</v>
      </c>
      <c r="M9" s="142">
        <f t="shared" si="2"/>
        <v>370</v>
      </c>
      <c r="Y9" s="158" t="s">
        <v>139</v>
      </c>
    </row>
    <row r="10" spans="1:25" ht="15.75" thickBot="1">
      <c r="A10" s="136" t="s">
        <v>142</v>
      </c>
      <c r="B10" s="137" t="s">
        <v>50</v>
      </c>
      <c r="Y10" s="158" t="s">
        <v>142</v>
      </c>
    </row>
    <row r="11" spans="1:25" ht="15.75" thickBot="1">
      <c r="A11" s="136"/>
      <c r="B11" s="137"/>
      <c r="E11" s="250" t="str">
        <f>"&lt;= "&amp;TEXT(Summary!$E$21,"$ #00,000")</f>
        <v>&lt;= $ 108,810</v>
      </c>
      <c r="F11" s="283"/>
      <c r="G11" s="283"/>
      <c r="H11" s="283"/>
      <c r="I11" s="283"/>
      <c r="J11" s="251"/>
      <c r="K11" s="250" t="str">
        <f>TEXT(Summary!$E$21,"$ #00,000") &amp; "&lt;&gt; " &amp; TEXT(Summary!$E$22,"$ #00,000")</f>
        <v>$ 108,810&lt;&gt; $ 193,520</v>
      </c>
      <c r="L11" s="283"/>
      <c r="M11" s="283"/>
      <c r="N11" s="283"/>
      <c r="O11" s="283"/>
      <c r="P11" s="251"/>
      <c r="Q11" s="284" t="str">
        <f>"&gt;= "&amp;TEXT(Summary!$E$22,"$ #00,000")</f>
        <v>&gt;= $ 193,520</v>
      </c>
      <c r="R11" s="284"/>
      <c r="S11" s="284"/>
      <c r="T11" s="284"/>
      <c r="U11" s="284"/>
      <c r="V11" s="284"/>
      <c r="Y11" s="158" t="s">
        <v>140</v>
      </c>
    </row>
    <row r="12" spans="1:25" ht="15.75" thickBot="1">
      <c r="A12" s="138"/>
      <c r="B12" s="92"/>
      <c r="E12" s="99" t="s">
        <v>35</v>
      </c>
      <c r="F12" s="239" t="s">
        <v>7</v>
      </c>
      <c r="G12" s="239" t="s">
        <v>2</v>
      </c>
      <c r="H12" s="239" t="s">
        <v>3</v>
      </c>
      <c r="I12" s="240" t="s">
        <v>143</v>
      </c>
      <c r="J12" s="98" t="s">
        <v>141</v>
      </c>
      <c r="K12" s="99" t="s">
        <v>35</v>
      </c>
      <c r="L12" s="239" t="s">
        <v>7</v>
      </c>
      <c r="M12" s="239" t="s">
        <v>2</v>
      </c>
      <c r="N12" s="239" t="s">
        <v>3</v>
      </c>
      <c r="O12" s="240" t="s">
        <v>143</v>
      </c>
      <c r="P12" s="98" t="s">
        <v>141</v>
      </c>
      <c r="Q12" s="100" t="s">
        <v>35</v>
      </c>
      <c r="R12" s="96" t="s">
        <v>7</v>
      </c>
      <c r="S12" s="101" t="s">
        <v>2</v>
      </c>
      <c r="T12" s="101" t="s">
        <v>3</v>
      </c>
      <c r="U12" s="97" t="s">
        <v>143</v>
      </c>
      <c r="V12" s="102" t="s">
        <v>141</v>
      </c>
      <c r="Y12" s="158" t="s">
        <v>125</v>
      </c>
    </row>
    <row r="13" spans="1:25">
      <c r="D13" s="112" t="s">
        <v>137</v>
      </c>
      <c r="E13" s="242">
        <v>157</v>
      </c>
      <c r="F13" s="153">
        <v>24.9</v>
      </c>
      <c r="G13" s="153">
        <v>28</v>
      </c>
      <c r="H13" s="153">
        <v>47.75</v>
      </c>
      <c r="I13" s="143">
        <f>SUM(F13:H13)</f>
        <v>100.65</v>
      </c>
      <c r="J13" s="154">
        <v>18.2</v>
      </c>
      <c r="K13" s="242">
        <v>208</v>
      </c>
      <c r="L13" s="153">
        <v>27.1</v>
      </c>
      <c r="M13" s="153">
        <v>38.35</v>
      </c>
      <c r="N13" s="153">
        <v>53.7</v>
      </c>
      <c r="O13" s="143">
        <f>SUM(L13:N13)</f>
        <v>119.15</v>
      </c>
      <c r="P13" s="154">
        <v>26.05</v>
      </c>
      <c r="Q13" s="152">
        <v>209</v>
      </c>
      <c r="R13" s="153">
        <v>32</v>
      </c>
      <c r="S13" s="153">
        <v>45.25</v>
      </c>
      <c r="T13" s="153">
        <v>63.4</v>
      </c>
      <c r="U13" s="143">
        <f>SUM(R13:T13)</f>
        <v>140.65</v>
      </c>
      <c r="V13" s="154">
        <v>26.05</v>
      </c>
      <c r="Y13" s="158" t="s">
        <v>12</v>
      </c>
    </row>
    <row r="14" spans="1:25" ht="15.75" thickBot="1">
      <c r="D14" s="113" t="s">
        <v>5</v>
      </c>
      <c r="E14" s="243">
        <v>201</v>
      </c>
      <c r="F14" s="148">
        <v>24.9</v>
      </c>
      <c r="G14" s="148">
        <v>28</v>
      </c>
      <c r="H14" s="148">
        <v>47.75</v>
      </c>
      <c r="I14" s="144">
        <f t="shared" ref="I14:I19" si="3">SUM(F14:H14)</f>
        <v>100.65</v>
      </c>
      <c r="J14" s="155">
        <v>18.2</v>
      </c>
      <c r="K14" s="243">
        <v>251</v>
      </c>
      <c r="L14" s="148">
        <v>27.1</v>
      </c>
      <c r="M14" s="148">
        <v>38.35</v>
      </c>
      <c r="N14" s="148">
        <v>53.7</v>
      </c>
      <c r="O14" s="144">
        <f t="shared" ref="O14:O19" si="4">SUM(L14:N14)</f>
        <v>119.15</v>
      </c>
      <c r="P14" s="155">
        <v>26.05</v>
      </c>
      <c r="Q14" s="147">
        <v>252</v>
      </c>
      <c r="R14" s="148">
        <v>32</v>
      </c>
      <c r="S14" s="148">
        <v>45.25</v>
      </c>
      <c r="T14" s="148">
        <v>63.4</v>
      </c>
      <c r="U14" s="144">
        <f t="shared" ref="U14:U19" si="5">SUM(R14:T14)</f>
        <v>140.65</v>
      </c>
      <c r="V14" s="155">
        <v>26.05</v>
      </c>
      <c r="Y14" s="158" t="s">
        <v>10</v>
      </c>
    </row>
    <row r="15" spans="1:25" ht="15.75" thickBot="1">
      <c r="A15" s="250" t="s">
        <v>152</v>
      </c>
      <c r="B15" s="283"/>
      <c r="D15" s="113" t="s">
        <v>138</v>
      </c>
      <c r="E15" s="243">
        <v>168</v>
      </c>
      <c r="F15" s="148">
        <v>24.9</v>
      </c>
      <c r="G15" s="148">
        <v>28</v>
      </c>
      <c r="H15" s="148">
        <v>47.75</v>
      </c>
      <c r="I15" s="144">
        <f t="shared" si="3"/>
        <v>100.65</v>
      </c>
      <c r="J15" s="155">
        <v>18.2</v>
      </c>
      <c r="K15" s="243">
        <v>223</v>
      </c>
      <c r="L15" s="148">
        <v>27.1</v>
      </c>
      <c r="M15" s="148">
        <v>38.35</v>
      </c>
      <c r="N15" s="148">
        <v>53.7</v>
      </c>
      <c r="O15" s="144">
        <f t="shared" si="4"/>
        <v>119.15</v>
      </c>
      <c r="P15" s="155">
        <v>26.05</v>
      </c>
      <c r="Q15" s="147">
        <v>246</v>
      </c>
      <c r="R15" s="148">
        <v>32</v>
      </c>
      <c r="S15" s="148">
        <v>45.25</v>
      </c>
      <c r="T15" s="148">
        <v>63.4</v>
      </c>
      <c r="U15" s="144">
        <f t="shared" si="5"/>
        <v>140.65</v>
      </c>
      <c r="V15" s="155">
        <v>26.05</v>
      </c>
      <c r="Y15" s="158" t="s">
        <v>130</v>
      </c>
    </row>
    <row r="16" spans="1:25" ht="15.75" thickBot="1">
      <c r="A16" s="132" t="str">
        <f>A3</f>
        <v>AUH</v>
      </c>
      <c r="B16" s="132" t="str">
        <f>IF(AND(Y4&lt;&gt;"Grand Total",Y4&lt;&gt;""),Y4,"")</f>
        <v>ADL</v>
      </c>
      <c r="D16" s="113" t="s">
        <v>139</v>
      </c>
      <c r="E16" s="243">
        <v>202</v>
      </c>
      <c r="F16" s="148">
        <v>24.9</v>
      </c>
      <c r="G16" s="148">
        <v>28</v>
      </c>
      <c r="H16" s="148">
        <v>47.75</v>
      </c>
      <c r="I16" s="144">
        <f t="shared" si="3"/>
        <v>100.65</v>
      </c>
      <c r="J16" s="155">
        <v>18.2</v>
      </c>
      <c r="K16" s="243">
        <v>269</v>
      </c>
      <c r="L16" s="148">
        <v>27.1</v>
      </c>
      <c r="M16" s="148">
        <v>38.35</v>
      </c>
      <c r="N16" s="148">
        <v>53.7</v>
      </c>
      <c r="O16" s="144">
        <f t="shared" si="4"/>
        <v>119.15</v>
      </c>
      <c r="P16" s="155">
        <v>26.05</v>
      </c>
      <c r="Q16" s="147">
        <v>284</v>
      </c>
      <c r="R16" s="148">
        <v>32</v>
      </c>
      <c r="S16" s="148">
        <v>45.25</v>
      </c>
      <c r="T16" s="148">
        <v>63.4</v>
      </c>
      <c r="U16" s="144">
        <f t="shared" si="5"/>
        <v>140.65</v>
      </c>
      <c r="V16" s="155">
        <v>26.05</v>
      </c>
      <c r="Y16" s="158" t="s">
        <v>11</v>
      </c>
    </row>
    <row r="17" spans="1:25" ht="15.75" thickBot="1">
      <c r="A17" s="132" t="str">
        <f t="shared" ref="A17:A25" si="6">A4</f>
        <v>AKL</v>
      </c>
      <c r="B17" s="132" t="str">
        <f t="shared" ref="B17:B38" si="7">IF(AND(Y5&lt;&gt;"Grand Total",Y5&lt;&gt;""),Y5,"")</f>
        <v>AKL</v>
      </c>
      <c r="D17" s="113" t="s">
        <v>140</v>
      </c>
      <c r="E17" s="243">
        <v>132</v>
      </c>
      <c r="F17" s="148">
        <v>24.9</v>
      </c>
      <c r="G17" s="148">
        <v>28</v>
      </c>
      <c r="H17" s="148">
        <v>47.75</v>
      </c>
      <c r="I17" s="144">
        <f t="shared" si="3"/>
        <v>100.65</v>
      </c>
      <c r="J17" s="155">
        <v>18.2</v>
      </c>
      <c r="K17" s="243">
        <v>176</v>
      </c>
      <c r="L17" s="148">
        <v>27.1</v>
      </c>
      <c r="M17" s="148">
        <v>38.35</v>
      </c>
      <c r="N17" s="148">
        <v>53.7</v>
      </c>
      <c r="O17" s="144">
        <f t="shared" si="4"/>
        <v>119.15</v>
      </c>
      <c r="P17" s="155">
        <v>26.05</v>
      </c>
      <c r="Q17" s="147">
        <v>195</v>
      </c>
      <c r="R17" s="148">
        <v>32</v>
      </c>
      <c r="S17" s="148">
        <v>45.25</v>
      </c>
      <c r="T17" s="148">
        <v>63.4</v>
      </c>
      <c r="U17" s="144">
        <f t="shared" si="5"/>
        <v>140.65</v>
      </c>
      <c r="V17" s="155">
        <v>26.05</v>
      </c>
      <c r="Y17" s="158" t="s">
        <v>61</v>
      </c>
    </row>
    <row r="18" spans="1:25" ht="15.75" thickBot="1">
      <c r="A18" s="132" t="str">
        <f t="shared" si="6"/>
        <v>KUL</v>
      </c>
      <c r="B18" s="132" t="str">
        <f t="shared" si="7"/>
        <v>AUH</v>
      </c>
      <c r="D18" s="113" t="s">
        <v>10</v>
      </c>
      <c r="E18" s="243">
        <v>173</v>
      </c>
      <c r="F18" s="148">
        <v>24.9</v>
      </c>
      <c r="G18" s="148">
        <v>28</v>
      </c>
      <c r="H18" s="148">
        <v>47.75</v>
      </c>
      <c r="I18" s="144">
        <f t="shared" si="3"/>
        <v>100.65</v>
      </c>
      <c r="J18" s="155">
        <v>18.2</v>
      </c>
      <c r="K18" s="243">
        <v>228</v>
      </c>
      <c r="L18" s="148">
        <v>27.1</v>
      </c>
      <c r="M18" s="148">
        <v>38.35</v>
      </c>
      <c r="N18" s="148">
        <v>53.7</v>
      </c>
      <c r="O18" s="144">
        <f t="shared" si="4"/>
        <v>119.15</v>
      </c>
      <c r="P18" s="155">
        <v>26.05</v>
      </c>
      <c r="Q18" s="147">
        <v>265</v>
      </c>
      <c r="R18" s="148">
        <v>32</v>
      </c>
      <c r="S18" s="148">
        <v>45.25</v>
      </c>
      <c r="T18" s="148">
        <v>63.4</v>
      </c>
      <c r="U18" s="144">
        <f t="shared" si="5"/>
        <v>140.65</v>
      </c>
      <c r="V18" s="155">
        <v>26.05</v>
      </c>
      <c r="Y18" s="158" t="s">
        <v>13</v>
      </c>
    </row>
    <row r="19" spans="1:25" ht="15.75" thickBot="1">
      <c r="A19" s="132" t="str">
        <f t="shared" si="6"/>
        <v>LAX</v>
      </c>
      <c r="B19" s="132" t="str">
        <f t="shared" si="7"/>
        <v>BNE</v>
      </c>
      <c r="D19" s="113" t="s">
        <v>130</v>
      </c>
      <c r="E19" s="243">
        <v>233</v>
      </c>
      <c r="F19" s="148">
        <v>24.9</v>
      </c>
      <c r="G19" s="148">
        <v>28</v>
      </c>
      <c r="H19" s="148">
        <v>47.75</v>
      </c>
      <c r="I19" s="144">
        <f t="shared" si="3"/>
        <v>100.65</v>
      </c>
      <c r="J19" s="155">
        <v>18.2</v>
      </c>
      <c r="K19" s="243">
        <v>255</v>
      </c>
      <c r="L19" s="148">
        <v>27.1</v>
      </c>
      <c r="M19" s="148">
        <v>38.35</v>
      </c>
      <c r="N19" s="148">
        <v>53.7</v>
      </c>
      <c r="O19" s="144">
        <f t="shared" si="4"/>
        <v>119.15</v>
      </c>
      <c r="P19" s="155">
        <v>26.05</v>
      </c>
      <c r="Q19" s="147">
        <v>326</v>
      </c>
      <c r="R19" s="148">
        <v>32</v>
      </c>
      <c r="S19" s="148">
        <v>45.25</v>
      </c>
      <c r="T19" s="148">
        <v>63.4</v>
      </c>
      <c r="U19" s="144">
        <f t="shared" si="5"/>
        <v>140.65</v>
      </c>
      <c r="V19" s="155">
        <v>26.05</v>
      </c>
      <c r="Y19" s="158" t="s">
        <v>148</v>
      </c>
    </row>
    <row r="20" spans="1:25" ht="15.75" thickBot="1">
      <c r="A20" s="132" t="str">
        <f t="shared" si="6"/>
        <v>SEA</v>
      </c>
      <c r="B20" s="132" t="str">
        <f t="shared" si="7"/>
        <v>CBR</v>
      </c>
      <c r="D20" s="113" t="s">
        <v>13</v>
      </c>
      <c r="E20" s="243">
        <v>183</v>
      </c>
      <c r="F20" s="148">
        <v>24.9</v>
      </c>
      <c r="G20" s="148">
        <v>28</v>
      </c>
      <c r="H20" s="148">
        <v>47.75</v>
      </c>
      <c r="I20" s="144">
        <f t="shared" ref="I20" si="8">SUM(F20:H20)</f>
        <v>100.65</v>
      </c>
      <c r="J20" s="155">
        <v>18.2</v>
      </c>
      <c r="K20" s="243">
        <v>229</v>
      </c>
      <c r="L20" s="148">
        <v>27.1</v>
      </c>
      <c r="M20" s="148">
        <v>38.35</v>
      </c>
      <c r="N20" s="148">
        <v>53.7</v>
      </c>
      <c r="O20" s="144">
        <f t="shared" ref="O20" si="9">SUM(L20:N20)</f>
        <v>119.15</v>
      </c>
      <c r="P20" s="155">
        <v>26.05</v>
      </c>
      <c r="Q20" s="147">
        <v>265</v>
      </c>
      <c r="R20" s="148">
        <v>32</v>
      </c>
      <c r="S20" s="148">
        <v>45.25</v>
      </c>
      <c r="T20" s="148">
        <v>63.4</v>
      </c>
      <c r="U20" s="144">
        <f t="shared" ref="U20" si="10">SUM(R20:T20)</f>
        <v>140.65</v>
      </c>
      <c r="V20" s="155">
        <v>26.05</v>
      </c>
    </row>
    <row r="21" spans="1:25" ht="15.75" thickBot="1">
      <c r="A21" s="132" t="str">
        <f t="shared" si="6"/>
        <v>SIN</v>
      </c>
      <c r="B21" s="132" t="str">
        <f t="shared" si="7"/>
        <v>DRW</v>
      </c>
      <c r="D21" s="146"/>
      <c r="E21" s="243"/>
      <c r="F21" s="148"/>
      <c r="G21" s="148"/>
      <c r="H21" s="148"/>
      <c r="I21" s="144"/>
      <c r="J21" s="155"/>
      <c r="K21" s="243"/>
      <c r="L21" s="148"/>
      <c r="M21" s="148"/>
      <c r="N21" s="148"/>
      <c r="O21" s="144"/>
      <c r="P21" s="155"/>
      <c r="Q21" s="147"/>
      <c r="R21" s="148"/>
      <c r="S21" s="148"/>
      <c r="T21" s="148"/>
      <c r="U21" s="144"/>
      <c r="V21" s="155"/>
    </row>
    <row r="22" spans="1:25" ht="15.75" thickBot="1">
      <c r="A22" s="132" t="str">
        <f t="shared" si="6"/>
        <v>CHC</v>
      </c>
      <c r="B22" s="132" t="str">
        <f t="shared" si="7"/>
        <v>HKT</v>
      </c>
      <c r="D22" s="146"/>
      <c r="E22" s="243"/>
      <c r="F22" s="148"/>
      <c r="G22" s="148"/>
      <c r="H22" s="148"/>
      <c r="I22" s="144"/>
      <c r="J22" s="155"/>
      <c r="K22" s="243"/>
      <c r="L22" s="148"/>
      <c r="M22" s="148"/>
      <c r="N22" s="148"/>
      <c r="O22" s="144"/>
      <c r="P22" s="155"/>
      <c r="Q22" s="147"/>
      <c r="R22" s="148"/>
      <c r="S22" s="148"/>
      <c r="T22" s="148"/>
      <c r="U22" s="144"/>
      <c r="V22" s="155"/>
    </row>
    <row r="23" spans="1:25" ht="15.75" thickBot="1">
      <c r="A23" s="132" t="str">
        <f t="shared" si="6"/>
        <v>HKT</v>
      </c>
      <c r="B23" s="132" t="str">
        <f t="shared" si="7"/>
        <v>HOB</v>
      </c>
      <c r="D23" s="146"/>
      <c r="E23" s="243"/>
      <c r="F23" s="148"/>
      <c r="G23" s="148"/>
      <c r="H23" s="148"/>
      <c r="I23" s="144"/>
      <c r="J23" s="155"/>
      <c r="K23" s="243"/>
      <c r="L23" s="148"/>
      <c r="M23" s="148"/>
      <c r="N23" s="148"/>
      <c r="O23" s="144"/>
      <c r="P23" s="155"/>
      <c r="Q23" s="147"/>
      <c r="R23" s="148"/>
      <c r="S23" s="148"/>
      <c r="T23" s="148"/>
      <c r="U23" s="144"/>
      <c r="V23" s="155"/>
    </row>
    <row r="24" spans="1:25" ht="15.75" thickBot="1">
      <c r="A24" s="132">
        <f t="shared" si="6"/>
        <v>0</v>
      </c>
      <c r="B24" s="132" t="str">
        <f t="shared" si="7"/>
        <v>KUL</v>
      </c>
      <c r="D24" s="146"/>
      <c r="E24" s="243"/>
      <c r="F24" s="148"/>
      <c r="G24" s="148"/>
      <c r="H24" s="148"/>
      <c r="I24" s="144"/>
      <c r="J24" s="155"/>
      <c r="K24" s="243"/>
      <c r="L24" s="148"/>
      <c r="M24" s="148"/>
      <c r="N24" s="148"/>
      <c r="O24" s="144"/>
      <c r="P24" s="155"/>
      <c r="Q24" s="147"/>
      <c r="R24" s="148"/>
      <c r="S24" s="148"/>
      <c r="T24" s="148"/>
      <c r="U24" s="144"/>
      <c r="V24" s="155"/>
    </row>
    <row r="25" spans="1:25" ht="15.75" thickBot="1">
      <c r="A25" s="132">
        <f t="shared" si="6"/>
        <v>0</v>
      </c>
      <c r="B25" s="132" t="str">
        <f t="shared" si="7"/>
        <v>LAX</v>
      </c>
      <c r="D25" s="149"/>
      <c r="E25" s="244"/>
      <c r="F25" s="151"/>
      <c r="G25" s="151"/>
      <c r="H25" s="151"/>
      <c r="I25" s="145"/>
      <c r="J25" s="156"/>
      <c r="K25" s="244"/>
      <c r="L25" s="151"/>
      <c r="M25" s="151"/>
      <c r="N25" s="151"/>
      <c r="O25" s="145"/>
      <c r="P25" s="156"/>
      <c r="Q25" s="150"/>
      <c r="R25" s="151"/>
      <c r="S25" s="151"/>
      <c r="T25" s="151"/>
      <c r="U25" s="145"/>
      <c r="V25" s="156"/>
    </row>
    <row r="26" spans="1:25" ht="15.75" thickBot="1">
      <c r="A26" s="132" t="str">
        <f>D13</f>
        <v>ADL</v>
      </c>
      <c r="B26" s="132" t="str">
        <f t="shared" si="7"/>
        <v>MEL</v>
      </c>
    </row>
    <row r="27" spans="1:25" ht="15.75" thickBot="1">
      <c r="A27" s="132" t="str">
        <f t="shared" ref="A27:A38" si="11">D14</f>
        <v>BNE</v>
      </c>
      <c r="B27" s="132" t="str">
        <f t="shared" si="7"/>
        <v>PER</v>
      </c>
    </row>
    <row r="28" spans="1:25" ht="15.75" thickBot="1">
      <c r="A28" s="132" t="str">
        <f t="shared" si="11"/>
        <v>CBR</v>
      </c>
      <c r="B28" s="132" t="str">
        <f t="shared" si="7"/>
        <v>SEA</v>
      </c>
    </row>
    <row r="29" spans="1:25" ht="15.75" thickBot="1">
      <c r="A29" s="132" t="str">
        <f t="shared" si="11"/>
        <v>DRW</v>
      </c>
      <c r="B29" s="132" t="str">
        <f t="shared" si="7"/>
        <v>SIN</v>
      </c>
    </row>
    <row r="30" spans="1:25" ht="15.75" thickBot="1">
      <c r="A30" s="132" t="str">
        <f t="shared" si="11"/>
        <v>HOB</v>
      </c>
      <c r="B30" s="132" t="str">
        <f t="shared" si="7"/>
        <v>SYD</v>
      </c>
    </row>
    <row r="31" spans="1:25" ht="15.75" thickBot="1">
      <c r="A31" s="132" t="str">
        <f t="shared" si="11"/>
        <v>MEL</v>
      </c>
      <c r="B31" s="132" t="str">
        <f t="shared" si="7"/>
        <v/>
      </c>
    </row>
    <row r="32" spans="1:25" ht="15.75" thickBot="1">
      <c r="A32" s="132" t="str">
        <f t="shared" si="11"/>
        <v>PER</v>
      </c>
      <c r="B32" s="132" t="str">
        <f t="shared" si="7"/>
        <v/>
      </c>
    </row>
    <row r="33" spans="1:2" ht="15.75" thickBot="1">
      <c r="A33" s="132" t="str">
        <f t="shared" si="11"/>
        <v>SYD</v>
      </c>
      <c r="B33" s="132" t="str">
        <f t="shared" si="7"/>
        <v/>
      </c>
    </row>
    <row r="34" spans="1:2" ht="15.75" thickBot="1">
      <c r="A34" s="132">
        <f t="shared" si="11"/>
        <v>0</v>
      </c>
      <c r="B34" s="132" t="str">
        <f t="shared" si="7"/>
        <v/>
      </c>
    </row>
    <row r="35" spans="1:2" ht="15.75" thickBot="1">
      <c r="A35" s="132">
        <f t="shared" si="11"/>
        <v>0</v>
      </c>
      <c r="B35" s="132" t="str">
        <f t="shared" si="7"/>
        <v/>
      </c>
    </row>
    <row r="36" spans="1:2" ht="15.75" thickBot="1">
      <c r="A36" s="132">
        <f t="shared" si="11"/>
        <v>0</v>
      </c>
      <c r="B36" s="132" t="str">
        <f t="shared" si="7"/>
        <v/>
      </c>
    </row>
    <row r="37" spans="1:2" ht="15.75" thickBot="1">
      <c r="A37" s="132">
        <f t="shared" si="11"/>
        <v>0</v>
      </c>
      <c r="B37" s="132" t="str">
        <f t="shared" si="7"/>
        <v/>
      </c>
    </row>
    <row r="38" spans="1:2">
      <c r="A38" s="132">
        <f t="shared" si="11"/>
        <v>0</v>
      </c>
      <c r="B38" s="132" t="str">
        <f t="shared" si="7"/>
        <v/>
      </c>
    </row>
  </sheetData>
  <sheetProtection sheet="1" objects="1" scenarios="1" formatColumns="0" formatRows="0"/>
  <mergeCells count="8">
    <mergeCell ref="A1:B1"/>
    <mergeCell ref="A15:B15"/>
    <mergeCell ref="Q11:V11"/>
    <mergeCell ref="E11:J11"/>
    <mergeCell ref="K11:P11"/>
    <mergeCell ref="E2:G2"/>
    <mergeCell ref="H2:J2"/>
    <mergeCell ref="K2:M2"/>
  </mergeCells>
  <dataValidations count="1">
    <dataValidation type="list" allowBlank="1" showInputMessage="1" showErrorMessage="1" sqref="B3:B12">
      <formula1>$D$4:$D$9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X373"/>
  <sheetViews>
    <sheetView zoomScale="115" zoomScaleNormal="115" workbookViewId="0">
      <pane xSplit="1" ySplit="2" topLeftCell="B3" activePane="bottomRight" state="frozen"/>
      <selection pane="topRight" activeCell="B1" sqref="B1"/>
      <selection pane="bottomLeft" activeCell="A3" sqref="A3"/>
      <selection pane="bottomRight" activeCell="D3" sqref="D3"/>
    </sheetView>
  </sheetViews>
  <sheetFormatPr defaultRowHeight="15"/>
  <cols>
    <col min="1" max="1" width="10.85546875" style="78" bestFit="1" customWidth="1"/>
    <col min="2" max="2" width="6" style="78" customWidth="1"/>
    <col min="3" max="3" width="9.42578125" style="78" bestFit="1" customWidth="1"/>
    <col min="4" max="4" width="6.7109375" style="78" bestFit="1" customWidth="1"/>
    <col min="5" max="14" width="6" style="78" customWidth="1"/>
    <col min="15" max="18" width="7.42578125" style="78" bestFit="1" customWidth="1"/>
    <col min="19" max="19" width="5.85546875" style="78" customWidth="1"/>
    <col min="20" max="21" width="5.7109375" style="78" customWidth="1"/>
    <col min="22" max="22" width="5.42578125" style="78" customWidth="1"/>
    <col min="23" max="24" width="5.7109375" style="78" customWidth="1"/>
    <col min="25" max="25" width="4.85546875" style="78" customWidth="1"/>
    <col min="26" max="40" width="9.140625" style="78" hidden="1" customWidth="1"/>
    <col min="41" max="48" width="9.140625" style="78" customWidth="1"/>
    <col min="49" max="16384" width="9.140625" style="78"/>
  </cols>
  <sheetData>
    <row r="1" spans="1:40">
      <c r="A1" s="286" t="s">
        <v>158</v>
      </c>
      <c r="B1" s="287"/>
      <c r="C1" s="287"/>
      <c r="D1" s="287"/>
      <c r="E1" s="287"/>
      <c r="F1" s="287"/>
      <c r="G1" s="287"/>
      <c r="H1" s="287"/>
      <c r="I1" s="287"/>
      <c r="J1" s="287"/>
      <c r="K1" s="287"/>
      <c r="L1" s="287"/>
      <c r="M1" s="287"/>
      <c r="N1" s="287"/>
      <c r="O1" s="287"/>
      <c r="P1" s="287"/>
      <c r="Q1" s="287"/>
      <c r="R1" s="287"/>
      <c r="S1" s="287"/>
      <c r="T1" s="287"/>
      <c r="U1" s="287"/>
      <c r="V1" s="287"/>
      <c r="W1" s="287"/>
      <c r="X1" s="287"/>
    </row>
    <row r="2" spans="1:40">
      <c r="A2" s="288" t="s">
        <v>0</v>
      </c>
      <c r="B2" s="115" t="str">
        <f>Summary!R3</f>
        <v>ADL</v>
      </c>
      <c r="C2" s="115" t="str">
        <f>Summary!R4</f>
        <v>AKL</v>
      </c>
      <c r="D2" s="115" t="str">
        <f>Summary!R5</f>
        <v>AUH</v>
      </c>
      <c r="E2" s="115" t="str">
        <f>Summary!R6</f>
        <v>BNE</v>
      </c>
      <c r="F2" s="115" t="str">
        <f>Summary!R7</f>
        <v>CBR</v>
      </c>
      <c r="G2" s="115" t="str">
        <f>Summary!R8</f>
        <v>DRW</v>
      </c>
      <c r="H2" s="115" t="str">
        <f>Summary!R9</f>
        <v>HKT</v>
      </c>
      <c r="I2" s="115" t="str">
        <f>Summary!R10</f>
        <v>HOB</v>
      </c>
      <c r="J2" s="115" t="str">
        <f>Summary!R11</f>
        <v>KUL</v>
      </c>
      <c r="K2" s="115" t="str">
        <f>Summary!R12</f>
        <v>LAX</v>
      </c>
      <c r="L2" s="115" t="str">
        <f>Summary!R13</f>
        <v>MEL</v>
      </c>
      <c r="M2" s="115" t="str">
        <f>Summary!R14</f>
        <v>PER</v>
      </c>
      <c r="N2" s="115" t="str">
        <f>Summary!R15</f>
        <v>SEA</v>
      </c>
      <c r="O2" s="115" t="str">
        <f>Summary!R16</f>
        <v>SIN</v>
      </c>
      <c r="P2" s="115" t="str">
        <f>Summary!R17</f>
        <v>SYD</v>
      </c>
      <c r="Q2" s="115" t="str">
        <f>Summary!R18</f>
        <v/>
      </c>
      <c r="R2" s="115" t="str">
        <f>Summary!R19</f>
        <v/>
      </c>
      <c r="S2" s="115" t="str">
        <f>Summary!R20</f>
        <v/>
      </c>
      <c r="T2" s="115" t="str">
        <f>Summary!R21</f>
        <v/>
      </c>
      <c r="U2" s="115" t="str">
        <f>Summary!R22</f>
        <v/>
      </c>
      <c r="V2" s="115" t="str">
        <f>Summary!R23</f>
        <v/>
      </c>
      <c r="W2" s="115" t="str">
        <f>Summary!R24</f>
        <v/>
      </c>
      <c r="X2" s="115" t="str">
        <f>Summary!R25</f>
        <v/>
      </c>
      <c r="Z2" s="290" t="s">
        <v>145</v>
      </c>
      <c r="AA2" s="290"/>
      <c r="AB2" s="290"/>
      <c r="AC2" s="290"/>
      <c r="AD2" s="290"/>
      <c r="AE2" s="290"/>
      <c r="AF2" s="290"/>
      <c r="AG2" s="290"/>
      <c r="AH2" s="290"/>
      <c r="AI2" s="290"/>
      <c r="AJ2" s="290"/>
      <c r="AK2" s="290"/>
      <c r="AL2" s="290"/>
      <c r="AM2" s="290"/>
      <c r="AN2" s="290"/>
    </row>
    <row r="3" spans="1:40">
      <c r="A3" s="289"/>
      <c r="B3" s="114" t="s">
        <v>46</v>
      </c>
      <c r="C3" s="114" t="s">
        <v>134</v>
      </c>
      <c r="D3" s="114" t="s">
        <v>128</v>
      </c>
      <c r="E3" s="114" t="s">
        <v>46</v>
      </c>
      <c r="F3" s="114" t="s">
        <v>46</v>
      </c>
      <c r="G3" s="114" t="s">
        <v>46</v>
      </c>
      <c r="H3" s="114" t="s">
        <v>146</v>
      </c>
      <c r="I3" s="114" t="s">
        <v>46</v>
      </c>
      <c r="J3" s="114" t="s">
        <v>126</v>
      </c>
      <c r="K3" s="114" t="s">
        <v>45</v>
      </c>
      <c r="L3" s="114" t="s">
        <v>46</v>
      </c>
      <c r="M3" s="114" t="s">
        <v>46</v>
      </c>
      <c r="N3" s="114" t="s">
        <v>45</v>
      </c>
      <c r="O3" s="114" t="s">
        <v>127</v>
      </c>
      <c r="P3" s="114" t="s">
        <v>46</v>
      </c>
      <c r="Q3" s="114"/>
      <c r="R3" s="114"/>
      <c r="S3" s="114"/>
      <c r="T3" s="114"/>
      <c r="U3" s="114"/>
      <c r="V3" s="114"/>
      <c r="W3" s="114"/>
      <c r="X3" s="114"/>
      <c r="Z3" s="116" t="s">
        <v>46</v>
      </c>
      <c r="AA3" s="116" t="str">
        <f>RBAExch!B9</f>
        <v>USD</v>
      </c>
      <c r="AB3" s="241" t="str">
        <f>RBAExch!C9</f>
        <v>TWI</v>
      </c>
      <c r="AC3" s="241" t="str">
        <f>RBAExch!D9</f>
        <v>CR</v>
      </c>
      <c r="AD3" s="241" t="str">
        <f>RBAExch!E9</f>
        <v>JY</v>
      </c>
      <c r="AE3" s="241" t="str">
        <f>RBAExch!F9</f>
        <v>EUR</v>
      </c>
      <c r="AF3" s="241" t="str">
        <f>RBAExch!G9</f>
        <v>UKPS</v>
      </c>
      <c r="AG3" s="241" t="str">
        <f>RBAExch!H9</f>
        <v>SD</v>
      </c>
      <c r="AH3" s="241" t="str">
        <f>RBAExch!I9</f>
        <v>TB</v>
      </c>
      <c r="AI3" s="241" t="str">
        <f>RBAExch!J9</f>
        <v>NZD</v>
      </c>
      <c r="AJ3" s="241" t="str">
        <f>RBAExch!K9</f>
        <v>MR</v>
      </c>
      <c r="AK3" s="241" t="str">
        <f>RBAExch!L9</f>
        <v>IR</v>
      </c>
      <c r="AL3" s="241" t="str">
        <f>RBAExch!M9</f>
        <v>UAED</v>
      </c>
      <c r="AM3" s="241" t="str">
        <f>RBAExch!N9</f>
        <v>CD</v>
      </c>
      <c r="AN3" s="241" t="str">
        <f>RBAExch!O9</f>
        <v>SARD</v>
      </c>
    </row>
    <row r="4" spans="1:40" hidden="1">
      <c r="A4" s="89"/>
      <c r="B4" s="89">
        <f>COLUMN()</f>
        <v>2</v>
      </c>
      <c r="C4" s="89">
        <f>COLUMN()</f>
        <v>3</v>
      </c>
      <c r="D4" s="89">
        <f>COLUMN()</f>
        <v>4</v>
      </c>
      <c r="E4" s="89">
        <f>COLUMN()</f>
        <v>5</v>
      </c>
      <c r="F4" s="89">
        <f>COLUMN()</f>
        <v>6</v>
      </c>
      <c r="G4" s="89">
        <f>COLUMN()</f>
        <v>7</v>
      </c>
      <c r="H4" s="89">
        <f>COLUMN()</f>
        <v>8</v>
      </c>
      <c r="I4" s="89">
        <f>COLUMN()</f>
        <v>9</v>
      </c>
      <c r="J4" s="89">
        <f>COLUMN()</f>
        <v>10</v>
      </c>
      <c r="K4" s="89">
        <f>COLUMN()</f>
        <v>11</v>
      </c>
      <c r="L4" s="89">
        <f>COLUMN()</f>
        <v>12</v>
      </c>
      <c r="M4" s="89">
        <f>COLUMN()</f>
        <v>13</v>
      </c>
      <c r="N4" s="89">
        <f>COLUMN()</f>
        <v>14</v>
      </c>
      <c r="O4" s="89">
        <f>COLUMN()</f>
        <v>15</v>
      </c>
      <c r="P4" s="89">
        <f>COLUMN()</f>
        <v>16</v>
      </c>
      <c r="Q4" s="89">
        <f>COLUMN()</f>
        <v>17</v>
      </c>
      <c r="R4" s="89">
        <f>COLUMN()</f>
        <v>18</v>
      </c>
      <c r="S4" s="89">
        <f>COLUMN()</f>
        <v>19</v>
      </c>
      <c r="T4" s="89">
        <f>COLUMN()</f>
        <v>20</v>
      </c>
      <c r="U4" s="89">
        <f>COLUMN()</f>
        <v>21</v>
      </c>
      <c r="V4" s="89">
        <f>COLUMN()</f>
        <v>22</v>
      </c>
      <c r="W4" s="89">
        <f>COLUMN()</f>
        <v>23</v>
      </c>
      <c r="X4" s="89">
        <f>COLUMN()</f>
        <v>24</v>
      </c>
    </row>
    <row r="5" spans="1:40">
      <c r="A5" s="91">
        <f>StartDate</f>
        <v>41456</v>
      </c>
      <c r="B5" s="90">
        <f t="shared" ref="B5:Y14" si="0">IF(B$3="","",IF(B$3="AUD",1,IF(ISNA(VLOOKUP($A5,RBA_Curr_Exch,HLOOKUP(B$3,RBA_Stations,2,FALSE),FALSE)),VLOOKUP($A5,RBA_Curr_Exch,HLOOKUP(B$3,RBA_Stations,2,FALSE),TRUE),VLOOKUP($A5,RBA_Curr_Exch,HLOOKUP(B$3,RBA_Stations,2,FALSE),FALSE))))</f>
        <v>1</v>
      </c>
      <c r="C5" s="90">
        <f t="shared" ref="C5:X16" si="1">IF(C$3="","",IF(C$3="AUD",1,IF(ISNA(VLOOKUP($A5,RBA_Curr_Exch,HLOOKUP(C$3,RBA_Stations,2,FALSE),FALSE)),VLOOKUP($A5,RBA_Curr_Exch,HLOOKUP(C$3,RBA_Stations,2,FALSE),TRUE),VLOOKUP($A5,RBA_Curr_Exch,HLOOKUP(C$3,RBA_Stations,2,FALSE),FALSE))))</f>
        <v>1.1830000000000001</v>
      </c>
      <c r="D5" s="90">
        <f t="shared" si="1"/>
        <v>3.3765000000000001</v>
      </c>
      <c r="E5" s="90">
        <f t="shared" si="1"/>
        <v>1</v>
      </c>
      <c r="F5" s="90">
        <f t="shared" si="1"/>
        <v>1</v>
      </c>
      <c r="G5" s="90">
        <f t="shared" si="1"/>
        <v>1</v>
      </c>
      <c r="H5" s="90">
        <f t="shared" si="1"/>
        <v>28.53</v>
      </c>
      <c r="I5" s="90">
        <f t="shared" si="1"/>
        <v>1</v>
      </c>
      <c r="J5" s="90">
        <f t="shared" si="1"/>
        <v>2.9047999999999998</v>
      </c>
      <c r="K5" s="90">
        <f t="shared" si="1"/>
        <v>0.9194</v>
      </c>
      <c r="L5" s="90">
        <f t="shared" si="1"/>
        <v>1</v>
      </c>
      <c r="M5" s="90">
        <f t="shared" si="1"/>
        <v>1</v>
      </c>
      <c r="N5" s="90">
        <f t="shared" si="1"/>
        <v>0.9194</v>
      </c>
      <c r="O5" s="90">
        <f t="shared" si="1"/>
        <v>1.1644000000000001</v>
      </c>
      <c r="P5" s="90">
        <f t="shared" si="1"/>
        <v>1</v>
      </c>
      <c r="Q5" s="90" t="str">
        <f t="shared" si="1"/>
        <v/>
      </c>
      <c r="R5" s="90" t="str">
        <f t="shared" si="1"/>
        <v/>
      </c>
      <c r="S5" s="90" t="str">
        <f t="shared" si="1"/>
        <v/>
      </c>
      <c r="T5" s="90" t="str">
        <f t="shared" si="1"/>
        <v/>
      </c>
      <c r="U5" s="90" t="str">
        <f t="shared" si="1"/>
        <v/>
      </c>
      <c r="V5" s="90" t="str">
        <f t="shared" si="1"/>
        <v/>
      </c>
      <c r="W5" s="90" t="str">
        <f t="shared" si="1"/>
        <v/>
      </c>
      <c r="X5" s="90" t="str">
        <f t="shared" si="1"/>
        <v/>
      </c>
      <c r="Y5" s="78" t="str">
        <f t="shared" si="0"/>
        <v/>
      </c>
    </row>
    <row r="6" spans="1:40">
      <c r="A6" s="91">
        <f>A5+1</f>
        <v>41457</v>
      </c>
      <c r="B6" s="90">
        <f t="shared" si="0"/>
        <v>1</v>
      </c>
      <c r="C6" s="90">
        <f t="shared" si="1"/>
        <v>1.1776</v>
      </c>
      <c r="D6" s="90">
        <f t="shared" si="1"/>
        <v>3.3683999999999998</v>
      </c>
      <c r="E6" s="90">
        <f t="shared" si="1"/>
        <v>1</v>
      </c>
      <c r="F6" s="90">
        <f t="shared" si="1"/>
        <v>1</v>
      </c>
      <c r="G6" s="90">
        <f t="shared" si="1"/>
        <v>1</v>
      </c>
      <c r="H6" s="90">
        <f t="shared" si="1"/>
        <v>28.41</v>
      </c>
      <c r="I6" s="90">
        <f t="shared" si="1"/>
        <v>1</v>
      </c>
      <c r="J6" s="90">
        <f t="shared" si="1"/>
        <v>2.9079999999999999</v>
      </c>
      <c r="K6" s="90">
        <f t="shared" si="1"/>
        <v>0.91720000000000002</v>
      </c>
      <c r="L6" s="90">
        <f t="shared" si="1"/>
        <v>1</v>
      </c>
      <c r="M6" s="90">
        <f t="shared" si="1"/>
        <v>1</v>
      </c>
      <c r="N6" s="90">
        <f t="shared" si="1"/>
        <v>0.91720000000000002</v>
      </c>
      <c r="O6" s="90">
        <f t="shared" si="1"/>
        <v>1.1620999999999999</v>
      </c>
      <c r="P6" s="90">
        <f t="shared" si="1"/>
        <v>1</v>
      </c>
      <c r="Q6" s="90" t="str">
        <f t="shared" si="1"/>
        <v/>
      </c>
      <c r="R6" s="90" t="str">
        <f t="shared" si="1"/>
        <v/>
      </c>
      <c r="S6" s="90" t="str">
        <f t="shared" si="1"/>
        <v/>
      </c>
      <c r="T6" s="90" t="str">
        <f t="shared" si="1"/>
        <v/>
      </c>
      <c r="U6" s="90" t="str">
        <f t="shared" si="1"/>
        <v/>
      </c>
      <c r="V6" s="90" t="str">
        <f t="shared" si="1"/>
        <v/>
      </c>
      <c r="W6" s="90" t="str">
        <f t="shared" si="1"/>
        <v/>
      </c>
      <c r="X6" s="90" t="str">
        <f t="shared" si="1"/>
        <v/>
      </c>
      <c r="Y6" s="78" t="str">
        <f t="shared" si="0"/>
        <v/>
      </c>
    </row>
    <row r="7" spans="1:40">
      <c r="A7" s="91">
        <f t="shared" ref="A7:A70" si="2">A6+1</f>
        <v>41458</v>
      </c>
      <c r="B7" s="90">
        <f t="shared" si="0"/>
        <v>1</v>
      </c>
      <c r="C7" s="90">
        <f t="shared" si="1"/>
        <v>1.1740999999999999</v>
      </c>
      <c r="D7" s="90">
        <f t="shared" si="1"/>
        <v>3.3357000000000001</v>
      </c>
      <c r="E7" s="90">
        <f t="shared" si="1"/>
        <v>1</v>
      </c>
      <c r="F7" s="90">
        <f t="shared" si="1"/>
        <v>1</v>
      </c>
      <c r="G7" s="90">
        <f t="shared" si="1"/>
        <v>1</v>
      </c>
      <c r="H7" s="90">
        <f t="shared" si="1"/>
        <v>28.22</v>
      </c>
      <c r="I7" s="90">
        <f t="shared" si="1"/>
        <v>1</v>
      </c>
      <c r="J7" s="90">
        <f t="shared" si="1"/>
        <v>2.8929</v>
      </c>
      <c r="K7" s="90">
        <f t="shared" si="1"/>
        <v>0.9083</v>
      </c>
      <c r="L7" s="90">
        <f t="shared" si="1"/>
        <v>1</v>
      </c>
      <c r="M7" s="90">
        <f t="shared" si="1"/>
        <v>1</v>
      </c>
      <c r="N7" s="90">
        <f t="shared" si="1"/>
        <v>0.9083</v>
      </c>
      <c r="O7" s="90">
        <f t="shared" si="1"/>
        <v>1.1573</v>
      </c>
      <c r="P7" s="90">
        <f t="shared" si="1"/>
        <v>1</v>
      </c>
      <c r="Q7" s="90" t="str">
        <f t="shared" si="1"/>
        <v/>
      </c>
      <c r="R7" s="90" t="str">
        <f t="shared" si="1"/>
        <v/>
      </c>
      <c r="S7" s="90" t="str">
        <f t="shared" si="1"/>
        <v/>
      </c>
      <c r="T7" s="90" t="str">
        <f t="shared" si="1"/>
        <v/>
      </c>
      <c r="U7" s="90" t="str">
        <f t="shared" si="1"/>
        <v/>
      </c>
      <c r="V7" s="90" t="str">
        <f t="shared" si="1"/>
        <v/>
      </c>
      <c r="W7" s="90" t="str">
        <f t="shared" si="1"/>
        <v/>
      </c>
      <c r="X7" s="90" t="str">
        <f t="shared" si="1"/>
        <v/>
      </c>
      <c r="Y7" s="78" t="str">
        <f t="shared" si="0"/>
        <v/>
      </c>
    </row>
    <row r="8" spans="1:40">
      <c r="A8" s="91">
        <f t="shared" si="2"/>
        <v>41459</v>
      </c>
      <c r="B8" s="90">
        <f t="shared" si="0"/>
        <v>1</v>
      </c>
      <c r="C8" s="90">
        <f t="shared" si="1"/>
        <v>1.1704000000000001</v>
      </c>
      <c r="D8" s="90">
        <f t="shared" si="1"/>
        <v>3.3492999999999999</v>
      </c>
      <c r="E8" s="90">
        <f t="shared" si="1"/>
        <v>1</v>
      </c>
      <c r="F8" s="90">
        <f t="shared" si="1"/>
        <v>1</v>
      </c>
      <c r="G8" s="90">
        <f t="shared" si="1"/>
        <v>1</v>
      </c>
      <c r="H8" s="90">
        <f t="shared" si="1"/>
        <v>28.35</v>
      </c>
      <c r="I8" s="90">
        <f t="shared" si="1"/>
        <v>1</v>
      </c>
      <c r="J8" s="90">
        <f t="shared" si="1"/>
        <v>2.9037999999999999</v>
      </c>
      <c r="K8" s="90">
        <f t="shared" si="1"/>
        <v>0.91200000000000003</v>
      </c>
      <c r="L8" s="90">
        <f t="shared" si="1"/>
        <v>1</v>
      </c>
      <c r="M8" s="90">
        <f t="shared" si="1"/>
        <v>1</v>
      </c>
      <c r="N8" s="90">
        <f t="shared" si="1"/>
        <v>0.91200000000000003</v>
      </c>
      <c r="O8" s="90">
        <f t="shared" si="1"/>
        <v>1.1597</v>
      </c>
      <c r="P8" s="90">
        <f t="shared" si="1"/>
        <v>1</v>
      </c>
      <c r="Q8" s="90" t="str">
        <f t="shared" si="1"/>
        <v/>
      </c>
      <c r="R8" s="90" t="str">
        <f t="shared" si="1"/>
        <v/>
      </c>
      <c r="S8" s="90" t="str">
        <f t="shared" si="1"/>
        <v/>
      </c>
      <c r="T8" s="90" t="str">
        <f t="shared" si="1"/>
        <v/>
      </c>
      <c r="U8" s="90" t="str">
        <f t="shared" si="1"/>
        <v/>
      </c>
      <c r="V8" s="90" t="str">
        <f t="shared" si="1"/>
        <v/>
      </c>
      <c r="W8" s="90" t="str">
        <f t="shared" si="1"/>
        <v/>
      </c>
      <c r="X8" s="90" t="str">
        <f t="shared" si="1"/>
        <v/>
      </c>
      <c r="Y8" s="78" t="str">
        <f t="shared" si="0"/>
        <v/>
      </c>
    </row>
    <row r="9" spans="1:40">
      <c r="A9" s="91">
        <f t="shared" si="2"/>
        <v>41460</v>
      </c>
      <c r="B9" s="90">
        <f t="shared" si="0"/>
        <v>1</v>
      </c>
      <c r="C9" s="90">
        <f t="shared" si="1"/>
        <v>1.1701999999999999</v>
      </c>
      <c r="D9" s="90">
        <f t="shared" si="1"/>
        <v>3.3559000000000001</v>
      </c>
      <c r="E9" s="90">
        <f t="shared" si="1"/>
        <v>1</v>
      </c>
      <c r="F9" s="90">
        <f t="shared" si="1"/>
        <v>1</v>
      </c>
      <c r="G9" s="90">
        <f t="shared" si="1"/>
        <v>1</v>
      </c>
      <c r="H9" s="90">
        <f t="shared" si="1"/>
        <v>28.47</v>
      </c>
      <c r="I9" s="90">
        <f t="shared" si="1"/>
        <v>1</v>
      </c>
      <c r="J9" s="90">
        <f t="shared" si="1"/>
        <v>2.9108999999999998</v>
      </c>
      <c r="K9" s="90">
        <f t="shared" si="1"/>
        <v>0.91379999999999995</v>
      </c>
      <c r="L9" s="90">
        <f t="shared" si="1"/>
        <v>1</v>
      </c>
      <c r="M9" s="90">
        <f t="shared" si="1"/>
        <v>1</v>
      </c>
      <c r="N9" s="90">
        <f t="shared" si="1"/>
        <v>0.91379999999999995</v>
      </c>
      <c r="O9" s="90">
        <f t="shared" si="1"/>
        <v>1.1661999999999999</v>
      </c>
      <c r="P9" s="90">
        <f t="shared" si="1"/>
        <v>1</v>
      </c>
      <c r="Q9" s="90" t="str">
        <f t="shared" si="1"/>
        <v/>
      </c>
      <c r="R9" s="90" t="str">
        <f t="shared" si="1"/>
        <v/>
      </c>
      <c r="S9" s="90" t="str">
        <f t="shared" si="1"/>
        <v/>
      </c>
      <c r="T9" s="90" t="str">
        <f t="shared" si="1"/>
        <v/>
      </c>
      <c r="U9" s="90" t="str">
        <f t="shared" si="1"/>
        <v/>
      </c>
      <c r="V9" s="90" t="str">
        <f t="shared" si="1"/>
        <v/>
      </c>
      <c r="W9" s="90" t="str">
        <f t="shared" si="1"/>
        <v/>
      </c>
      <c r="X9" s="90" t="str">
        <f t="shared" si="1"/>
        <v/>
      </c>
      <c r="Y9" s="78" t="str">
        <f t="shared" si="0"/>
        <v/>
      </c>
    </row>
    <row r="10" spans="1:40">
      <c r="A10" s="91">
        <f t="shared" si="2"/>
        <v>41461</v>
      </c>
      <c r="B10" s="90">
        <f t="shared" si="0"/>
        <v>1</v>
      </c>
      <c r="C10" s="90">
        <f t="shared" si="1"/>
        <v>1.1701999999999999</v>
      </c>
      <c r="D10" s="90">
        <f t="shared" si="1"/>
        <v>3.3559000000000001</v>
      </c>
      <c r="E10" s="90">
        <f t="shared" si="1"/>
        <v>1</v>
      </c>
      <c r="F10" s="90">
        <f t="shared" si="1"/>
        <v>1</v>
      </c>
      <c r="G10" s="90">
        <f t="shared" si="1"/>
        <v>1</v>
      </c>
      <c r="H10" s="90">
        <f t="shared" si="1"/>
        <v>28.47</v>
      </c>
      <c r="I10" s="90">
        <f t="shared" si="1"/>
        <v>1</v>
      </c>
      <c r="J10" s="90">
        <f t="shared" si="1"/>
        <v>2.9108999999999998</v>
      </c>
      <c r="K10" s="90">
        <f t="shared" si="1"/>
        <v>0.91379999999999995</v>
      </c>
      <c r="L10" s="90">
        <f t="shared" si="1"/>
        <v>1</v>
      </c>
      <c r="M10" s="90">
        <f t="shared" si="1"/>
        <v>1</v>
      </c>
      <c r="N10" s="90">
        <f t="shared" si="1"/>
        <v>0.91379999999999995</v>
      </c>
      <c r="O10" s="90">
        <f t="shared" si="1"/>
        <v>1.1661999999999999</v>
      </c>
      <c r="P10" s="90">
        <f t="shared" si="1"/>
        <v>1</v>
      </c>
      <c r="Q10" s="90" t="str">
        <f t="shared" si="1"/>
        <v/>
      </c>
      <c r="R10" s="90" t="str">
        <f t="shared" si="1"/>
        <v/>
      </c>
      <c r="S10" s="90" t="str">
        <f t="shared" si="1"/>
        <v/>
      </c>
      <c r="T10" s="90" t="str">
        <f t="shared" si="1"/>
        <v/>
      </c>
      <c r="U10" s="90" t="str">
        <f t="shared" si="1"/>
        <v/>
      </c>
      <c r="V10" s="90" t="str">
        <f t="shared" si="1"/>
        <v/>
      </c>
      <c r="W10" s="90" t="str">
        <f t="shared" si="1"/>
        <v/>
      </c>
      <c r="X10" s="90" t="str">
        <f t="shared" si="1"/>
        <v/>
      </c>
      <c r="Y10" s="78" t="str">
        <f t="shared" si="0"/>
        <v/>
      </c>
    </row>
    <row r="11" spans="1:40">
      <c r="A11" s="91">
        <f t="shared" si="2"/>
        <v>41462</v>
      </c>
      <c r="B11" s="90">
        <f t="shared" si="0"/>
        <v>1</v>
      </c>
      <c r="C11" s="90">
        <f t="shared" si="1"/>
        <v>1.1701999999999999</v>
      </c>
      <c r="D11" s="90">
        <f t="shared" si="1"/>
        <v>3.3559000000000001</v>
      </c>
      <c r="E11" s="90">
        <f t="shared" si="1"/>
        <v>1</v>
      </c>
      <c r="F11" s="90">
        <f t="shared" si="1"/>
        <v>1</v>
      </c>
      <c r="G11" s="90">
        <f t="shared" si="1"/>
        <v>1</v>
      </c>
      <c r="H11" s="90">
        <f t="shared" si="1"/>
        <v>28.47</v>
      </c>
      <c r="I11" s="90">
        <f t="shared" si="1"/>
        <v>1</v>
      </c>
      <c r="J11" s="90">
        <f t="shared" si="1"/>
        <v>2.9108999999999998</v>
      </c>
      <c r="K11" s="90">
        <f t="shared" si="1"/>
        <v>0.91379999999999995</v>
      </c>
      <c r="L11" s="90">
        <f t="shared" si="1"/>
        <v>1</v>
      </c>
      <c r="M11" s="90">
        <f t="shared" si="1"/>
        <v>1</v>
      </c>
      <c r="N11" s="90">
        <f t="shared" si="1"/>
        <v>0.91379999999999995</v>
      </c>
      <c r="O11" s="90">
        <f t="shared" si="1"/>
        <v>1.1661999999999999</v>
      </c>
      <c r="P11" s="90">
        <f t="shared" si="1"/>
        <v>1</v>
      </c>
      <c r="Q11" s="90" t="str">
        <f t="shared" si="1"/>
        <v/>
      </c>
      <c r="R11" s="90" t="str">
        <f t="shared" si="1"/>
        <v/>
      </c>
      <c r="S11" s="90" t="str">
        <f t="shared" si="1"/>
        <v/>
      </c>
      <c r="T11" s="90" t="str">
        <f t="shared" si="1"/>
        <v/>
      </c>
      <c r="U11" s="90" t="str">
        <f t="shared" si="1"/>
        <v/>
      </c>
      <c r="V11" s="90" t="str">
        <f t="shared" si="1"/>
        <v/>
      </c>
      <c r="W11" s="90" t="str">
        <f t="shared" si="1"/>
        <v/>
      </c>
      <c r="X11" s="90" t="str">
        <f t="shared" si="1"/>
        <v/>
      </c>
      <c r="Y11" s="78" t="str">
        <f t="shared" si="0"/>
        <v/>
      </c>
    </row>
    <row r="12" spans="1:40">
      <c r="A12" s="91">
        <f t="shared" si="2"/>
        <v>41463</v>
      </c>
      <c r="B12" s="90">
        <f t="shared" si="0"/>
        <v>1</v>
      </c>
      <c r="C12" s="90">
        <f t="shared" si="1"/>
        <v>1.1715</v>
      </c>
      <c r="D12" s="90">
        <f t="shared" si="1"/>
        <v>3.3239999999999998</v>
      </c>
      <c r="E12" s="90">
        <f t="shared" si="1"/>
        <v>1</v>
      </c>
      <c r="F12" s="90">
        <f t="shared" si="1"/>
        <v>1</v>
      </c>
      <c r="G12" s="90">
        <f t="shared" si="1"/>
        <v>1</v>
      </c>
      <c r="H12" s="90">
        <f t="shared" si="1"/>
        <v>28.47</v>
      </c>
      <c r="I12" s="90">
        <f t="shared" si="1"/>
        <v>1</v>
      </c>
      <c r="J12" s="90">
        <f t="shared" si="1"/>
        <v>2.9076</v>
      </c>
      <c r="K12" s="90">
        <f t="shared" si="1"/>
        <v>0.90510000000000002</v>
      </c>
      <c r="L12" s="90">
        <f t="shared" si="1"/>
        <v>1</v>
      </c>
      <c r="M12" s="90">
        <f t="shared" si="1"/>
        <v>1</v>
      </c>
      <c r="N12" s="90">
        <f t="shared" si="1"/>
        <v>0.90510000000000002</v>
      </c>
      <c r="O12" s="90">
        <f t="shared" si="1"/>
        <v>1.1629</v>
      </c>
      <c r="P12" s="90">
        <f t="shared" si="1"/>
        <v>1</v>
      </c>
      <c r="Q12" s="90" t="str">
        <f t="shared" si="1"/>
        <v/>
      </c>
      <c r="R12" s="90" t="str">
        <f t="shared" si="1"/>
        <v/>
      </c>
      <c r="S12" s="90" t="str">
        <f t="shared" si="1"/>
        <v/>
      </c>
      <c r="T12" s="90" t="str">
        <f t="shared" si="1"/>
        <v/>
      </c>
      <c r="U12" s="90" t="str">
        <f t="shared" si="1"/>
        <v/>
      </c>
      <c r="V12" s="90" t="str">
        <f t="shared" si="1"/>
        <v/>
      </c>
      <c r="W12" s="90" t="str">
        <f t="shared" si="1"/>
        <v/>
      </c>
      <c r="X12" s="90" t="str">
        <f t="shared" si="1"/>
        <v/>
      </c>
      <c r="Y12" s="78" t="str">
        <f t="shared" si="0"/>
        <v/>
      </c>
    </row>
    <row r="13" spans="1:40">
      <c r="A13" s="91">
        <f t="shared" si="2"/>
        <v>41464</v>
      </c>
      <c r="B13" s="90">
        <f t="shared" si="0"/>
        <v>1</v>
      </c>
      <c r="C13" s="90">
        <f t="shared" si="1"/>
        <v>1.1696</v>
      </c>
      <c r="D13" s="90">
        <f t="shared" si="1"/>
        <v>3.3555999999999999</v>
      </c>
      <c r="E13" s="90">
        <f t="shared" si="1"/>
        <v>1</v>
      </c>
      <c r="F13" s="90">
        <f t="shared" si="1"/>
        <v>1</v>
      </c>
      <c r="G13" s="90">
        <f t="shared" si="1"/>
        <v>1</v>
      </c>
      <c r="H13" s="90">
        <f t="shared" si="1"/>
        <v>28.65</v>
      </c>
      <c r="I13" s="90">
        <f t="shared" si="1"/>
        <v>1</v>
      </c>
      <c r="J13" s="90">
        <f t="shared" si="1"/>
        <v>2.9161000000000001</v>
      </c>
      <c r="K13" s="90">
        <f t="shared" si="1"/>
        <v>0.91369999999999996</v>
      </c>
      <c r="L13" s="90">
        <f t="shared" si="1"/>
        <v>1</v>
      </c>
      <c r="M13" s="90">
        <f t="shared" si="1"/>
        <v>1</v>
      </c>
      <c r="N13" s="90">
        <f t="shared" si="1"/>
        <v>0.91369999999999996</v>
      </c>
      <c r="O13" s="90">
        <f t="shared" si="1"/>
        <v>1.1668000000000001</v>
      </c>
      <c r="P13" s="90">
        <f t="shared" si="1"/>
        <v>1</v>
      </c>
      <c r="Q13" s="90" t="str">
        <f t="shared" si="1"/>
        <v/>
      </c>
      <c r="R13" s="90" t="str">
        <f t="shared" si="1"/>
        <v/>
      </c>
      <c r="S13" s="90" t="str">
        <f t="shared" si="1"/>
        <v/>
      </c>
      <c r="T13" s="90" t="str">
        <f t="shared" si="1"/>
        <v/>
      </c>
      <c r="U13" s="90" t="str">
        <f t="shared" si="1"/>
        <v/>
      </c>
      <c r="V13" s="90" t="str">
        <f t="shared" si="1"/>
        <v/>
      </c>
      <c r="W13" s="90" t="str">
        <f t="shared" si="1"/>
        <v/>
      </c>
      <c r="X13" s="90" t="str">
        <f t="shared" si="1"/>
        <v/>
      </c>
      <c r="Y13" s="78" t="str">
        <f t="shared" si="0"/>
        <v/>
      </c>
    </row>
    <row r="14" spans="1:40">
      <c r="A14" s="91">
        <f t="shared" si="2"/>
        <v>41465</v>
      </c>
      <c r="B14" s="90">
        <f t="shared" si="0"/>
        <v>1</v>
      </c>
      <c r="C14" s="90">
        <f t="shared" si="1"/>
        <v>1.1694</v>
      </c>
      <c r="D14" s="90">
        <f t="shared" si="1"/>
        <v>3.3746999999999998</v>
      </c>
      <c r="E14" s="90">
        <f t="shared" si="1"/>
        <v>1</v>
      </c>
      <c r="F14" s="90">
        <f t="shared" si="1"/>
        <v>1</v>
      </c>
      <c r="G14" s="90">
        <f t="shared" si="1"/>
        <v>1</v>
      </c>
      <c r="H14" s="90">
        <f t="shared" si="1"/>
        <v>28.72</v>
      </c>
      <c r="I14" s="90">
        <f t="shared" si="1"/>
        <v>1</v>
      </c>
      <c r="J14" s="90">
        <f t="shared" si="1"/>
        <v>2.923</v>
      </c>
      <c r="K14" s="90">
        <f t="shared" si="1"/>
        <v>0.91890000000000005</v>
      </c>
      <c r="L14" s="90">
        <f t="shared" si="1"/>
        <v>1</v>
      </c>
      <c r="M14" s="90">
        <f t="shared" si="1"/>
        <v>1</v>
      </c>
      <c r="N14" s="90">
        <f t="shared" si="1"/>
        <v>0.91890000000000005</v>
      </c>
      <c r="O14" s="90">
        <f t="shared" si="1"/>
        <v>1.1729000000000001</v>
      </c>
      <c r="P14" s="90">
        <f t="shared" si="1"/>
        <v>1</v>
      </c>
      <c r="Q14" s="90" t="str">
        <f t="shared" si="1"/>
        <v/>
      </c>
      <c r="R14" s="90" t="str">
        <f t="shared" si="1"/>
        <v/>
      </c>
      <c r="S14" s="90" t="str">
        <f t="shared" si="1"/>
        <v/>
      </c>
      <c r="T14" s="90" t="str">
        <f t="shared" si="1"/>
        <v/>
      </c>
      <c r="U14" s="90" t="str">
        <f t="shared" si="1"/>
        <v/>
      </c>
      <c r="V14" s="90" t="str">
        <f t="shared" si="1"/>
        <v/>
      </c>
      <c r="W14" s="90" t="str">
        <f t="shared" si="1"/>
        <v/>
      </c>
      <c r="X14" s="90" t="str">
        <f t="shared" si="1"/>
        <v/>
      </c>
      <c r="Y14" s="78" t="str">
        <f t="shared" si="0"/>
        <v/>
      </c>
    </row>
    <row r="15" spans="1:40">
      <c r="A15" s="91">
        <f t="shared" si="2"/>
        <v>41466</v>
      </c>
      <c r="B15" s="90">
        <f t="shared" ref="B15:Y24" si="3">IF(B$3="","",IF(B$3="AUD",1,IF(ISNA(VLOOKUP($A15,RBA_Curr_Exch,HLOOKUP(B$3,RBA_Stations,2,FALSE),FALSE)),VLOOKUP($A15,RBA_Curr_Exch,HLOOKUP(B$3,RBA_Stations,2,FALSE),TRUE),VLOOKUP($A15,RBA_Curr_Exch,HLOOKUP(B$3,RBA_Stations,2,FALSE),FALSE))))</f>
        <v>1</v>
      </c>
      <c r="C15" s="90">
        <f t="shared" si="1"/>
        <v>1.1679999999999999</v>
      </c>
      <c r="D15" s="90">
        <f t="shared" si="1"/>
        <v>3.4136000000000002</v>
      </c>
      <c r="E15" s="90">
        <f t="shared" si="1"/>
        <v>1</v>
      </c>
      <c r="F15" s="90">
        <f t="shared" si="1"/>
        <v>1</v>
      </c>
      <c r="G15" s="90">
        <f t="shared" si="1"/>
        <v>1</v>
      </c>
      <c r="H15" s="90">
        <f t="shared" si="1"/>
        <v>28.85</v>
      </c>
      <c r="I15" s="90">
        <f t="shared" si="1"/>
        <v>1</v>
      </c>
      <c r="J15" s="90">
        <f t="shared" si="1"/>
        <v>2.9340000000000002</v>
      </c>
      <c r="K15" s="90">
        <f t="shared" si="1"/>
        <v>0.92949999999999999</v>
      </c>
      <c r="L15" s="90">
        <f t="shared" si="1"/>
        <v>1</v>
      </c>
      <c r="M15" s="90">
        <f t="shared" si="1"/>
        <v>1</v>
      </c>
      <c r="N15" s="90">
        <f t="shared" si="1"/>
        <v>0.92949999999999999</v>
      </c>
      <c r="O15" s="90">
        <f t="shared" si="1"/>
        <v>1.1719999999999999</v>
      </c>
      <c r="P15" s="90">
        <f t="shared" si="1"/>
        <v>1</v>
      </c>
      <c r="Q15" s="90" t="str">
        <f t="shared" si="1"/>
        <v/>
      </c>
      <c r="R15" s="90" t="str">
        <f t="shared" si="1"/>
        <v/>
      </c>
      <c r="S15" s="90" t="str">
        <f t="shared" si="1"/>
        <v/>
      </c>
      <c r="T15" s="90" t="str">
        <f t="shared" si="1"/>
        <v/>
      </c>
      <c r="U15" s="90" t="str">
        <f t="shared" si="1"/>
        <v/>
      </c>
      <c r="V15" s="90" t="str">
        <f t="shared" si="1"/>
        <v/>
      </c>
      <c r="W15" s="90" t="str">
        <f t="shared" si="1"/>
        <v/>
      </c>
      <c r="X15" s="90" t="str">
        <f t="shared" si="1"/>
        <v/>
      </c>
      <c r="Y15" s="78" t="str">
        <f t="shared" si="3"/>
        <v/>
      </c>
    </row>
    <row r="16" spans="1:40">
      <c r="A16" s="91">
        <f t="shared" si="2"/>
        <v>41467</v>
      </c>
      <c r="B16" s="90">
        <f t="shared" si="3"/>
        <v>1</v>
      </c>
      <c r="C16" s="90">
        <f t="shared" si="1"/>
        <v>1.1664000000000001</v>
      </c>
      <c r="D16" s="90">
        <f t="shared" si="1"/>
        <v>3.3677000000000001</v>
      </c>
      <c r="E16" s="90">
        <f t="shared" si="1"/>
        <v>1</v>
      </c>
      <c r="F16" s="90">
        <f t="shared" si="1"/>
        <v>1</v>
      </c>
      <c r="G16" s="90">
        <f t="shared" si="1"/>
        <v>1</v>
      </c>
      <c r="H16" s="90">
        <f t="shared" si="1"/>
        <v>28.54</v>
      </c>
      <c r="I16" s="90">
        <f t="shared" si="1"/>
        <v>1</v>
      </c>
      <c r="J16" s="90">
        <f t="shared" si="1"/>
        <v>2.9091999999999998</v>
      </c>
      <c r="K16" s="90">
        <f t="shared" si="1"/>
        <v>0.91700000000000004</v>
      </c>
      <c r="L16" s="90">
        <f t="shared" si="1"/>
        <v>1</v>
      </c>
      <c r="M16" s="90">
        <f t="shared" si="1"/>
        <v>1</v>
      </c>
      <c r="N16" s="90">
        <f t="shared" si="1"/>
        <v>0.91700000000000004</v>
      </c>
      <c r="O16" s="90">
        <f t="shared" si="1"/>
        <v>1.1573</v>
      </c>
      <c r="P16" s="90">
        <f t="shared" ref="C16:X28" si="4">IF(P$3="","",IF(P$3="AUD",1,IF(ISNA(VLOOKUP($A16,RBA_Curr_Exch,HLOOKUP(P$3,RBA_Stations,2,FALSE),FALSE)),VLOOKUP($A16,RBA_Curr_Exch,HLOOKUP(P$3,RBA_Stations,2,FALSE),TRUE),VLOOKUP($A16,RBA_Curr_Exch,HLOOKUP(P$3,RBA_Stations,2,FALSE),FALSE))))</f>
        <v>1</v>
      </c>
      <c r="Q16" s="90" t="str">
        <f t="shared" si="4"/>
        <v/>
      </c>
      <c r="R16" s="90" t="str">
        <f t="shared" si="4"/>
        <v/>
      </c>
      <c r="S16" s="90" t="str">
        <f t="shared" si="4"/>
        <v/>
      </c>
      <c r="T16" s="90" t="str">
        <f t="shared" si="4"/>
        <v/>
      </c>
      <c r="U16" s="90" t="str">
        <f t="shared" si="4"/>
        <v/>
      </c>
      <c r="V16" s="90" t="str">
        <f t="shared" si="4"/>
        <v/>
      </c>
      <c r="W16" s="90" t="str">
        <f t="shared" si="4"/>
        <v/>
      </c>
      <c r="X16" s="90" t="str">
        <f t="shared" si="4"/>
        <v/>
      </c>
      <c r="Y16" s="78" t="str">
        <f t="shared" si="3"/>
        <v/>
      </c>
    </row>
    <row r="17" spans="1:25">
      <c r="A17" s="91">
        <f t="shared" si="2"/>
        <v>41468</v>
      </c>
      <c r="B17" s="90">
        <f t="shared" si="3"/>
        <v>1</v>
      </c>
      <c r="C17" s="90">
        <f t="shared" si="4"/>
        <v>1.1664000000000001</v>
      </c>
      <c r="D17" s="90">
        <f t="shared" si="4"/>
        <v>3.3677000000000001</v>
      </c>
      <c r="E17" s="90">
        <f t="shared" si="4"/>
        <v>1</v>
      </c>
      <c r="F17" s="90">
        <f t="shared" si="4"/>
        <v>1</v>
      </c>
      <c r="G17" s="90">
        <f t="shared" si="4"/>
        <v>1</v>
      </c>
      <c r="H17" s="90">
        <f t="shared" si="4"/>
        <v>28.54</v>
      </c>
      <c r="I17" s="90">
        <f t="shared" si="4"/>
        <v>1</v>
      </c>
      <c r="J17" s="90">
        <f t="shared" si="4"/>
        <v>2.9091999999999998</v>
      </c>
      <c r="K17" s="90">
        <f t="shared" si="4"/>
        <v>0.91700000000000004</v>
      </c>
      <c r="L17" s="90">
        <f t="shared" si="4"/>
        <v>1</v>
      </c>
      <c r="M17" s="90">
        <f t="shared" si="4"/>
        <v>1</v>
      </c>
      <c r="N17" s="90">
        <f t="shared" si="4"/>
        <v>0.91700000000000004</v>
      </c>
      <c r="O17" s="90">
        <f t="shared" si="4"/>
        <v>1.1573</v>
      </c>
      <c r="P17" s="90">
        <f t="shared" si="4"/>
        <v>1</v>
      </c>
      <c r="Q17" s="90" t="str">
        <f t="shared" si="4"/>
        <v/>
      </c>
      <c r="R17" s="90" t="str">
        <f t="shared" si="4"/>
        <v/>
      </c>
      <c r="S17" s="90" t="str">
        <f t="shared" si="4"/>
        <v/>
      </c>
      <c r="T17" s="90" t="str">
        <f t="shared" si="4"/>
        <v/>
      </c>
      <c r="U17" s="90" t="str">
        <f t="shared" si="4"/>
        <v/>
      </c>
      <c r="V17" s="90" t="str">
        <f t="shared" si="4"/>
        <v/>
      </c>
      <c r="W17" s="90" t="str">
        <f t="shared" si="4"/>
        <v/>
      </c>
      <c r="X17" s="90" t="str">
        <f t="shared" si="4"/>
        <v/>
      </c>
      <c r="Y17" s="78" t="str">
        <f t="shared" si="3"/>
        <v/>
      </c>
    </row>
    <row r="18" spans="1:25">
      <c r="A18" s="91">
        <f t="shared" si="2"/>
        <v>41469</v>
      </c>
      <c r="B18" s="90">
        <f t="shared" si="3"/>
        <v>1</v>
      </c>
      <c r="C18" s="90">
        <f t="shared" si="4"/>
        <v>1.1664000000000001</v>
      </c>
      <c r="D18" s="90">
        <f t="shared" si="4"/>
        <v>3.3677000000000001</v>
      </c>
      <c r="E18" s="90">
        <f t="shared" si="4"/>
        <v>1</v>
      </c>
      <c r="F18" s="90">
        <f t="shared" si="4"/>
        <v>1</v>
      </c>
      <c r="G18" s="90">
        <f t="shared" si="4"/>
        <v>1</v>
      </c>
      <c r="H18" s="90">
        <f t="shared" si="4"/>
        <v>28.54</v>
      </c>
      <c r="I18" s="90">
        <f t="shared" si="4"/>
        <v>1</v>
      </c>
      <c r="J18" s="90">
        <f t="shared" si="4"/>
        <v>2.9091999999999998</v>
      </c>
      <c r="K18" s="90">
        <f t="shared" si="4"/>
        <v>0.91700000000000004</v>
      </c>
      <c r="L18" s="90">
        <f t="shared" si="4"/>
        <v>1</v>
      </c>
      <c r="M18" s="90">
        <f t="shared" si="4"/>
        <v>1</v>
      </c>
      <c r="N18" s="90">
        <f t="shared" si="4"/>
        <v>0.91700000000000004</v>
      </c>
      <c r="O18" s="90">
        <f t="shared" si="4"/>
        <v>1.1573</v>
      </c>
      <c r="P18" s="90">
        <f t="shared" si="4"/>
        <v>1</v>
      </c>
      <c r="Q18" s="90" t="str">
        <f t="shared" si="4"/>
        <v/>
      </c>
      <c r="R18" s="90" t="str">
        <f t="shared" si="4"/>
        <v/>
      </c>
      <c r="S18" s="90" t="str">
        <f t="shared" si="4"/>
        <v/>
      </c>
      <c r="T18" s="90" t="str">
        <f t="shared" si="4"/>
        <v/>
      </c>
      <c r="U18" s="90" t="str">
        <f t="shared" si="4"/>
        <v/>
      </c>
      <c r="V18" s="90" t="str">
        <f t="shared" si="4"/>
        <v/>
      </c>
      <c r="W18" s="90" t="str">
        <f t="shared" si="4"/>
        <v/>
      </c>
      <c r="X18" s="90" t="str">
        <f t="shared" si="4"/>
        <v/>
      </c>
      <c r="Y18" s="78" t="str">
        <f t="shared" si="3"/>
        <v/>
      </c>
    </row>
    <row r="19" spans="1:25">
      <c r="A19" s="91">
        <f t="shared" si="2"/>
        <v>41470</v>
      </c>
      <c r="B19" s="90">
        <f t="shared" si="3"/>
        <v>1</v>
      </c>
      <c r="C19" s="90">
        <f t="shared" si="4"/>
        <v>1.1649</v>
      </c>
      <c r="D19" s="90">
        <f t="shared" si="4"/>
        <v>3.3445</v>
      </c>
      <c r="E19" s="90">
        <f t="shared" si="4"/>
        <v>1</v>
      </c>
      <c r="F19" s="90">
        <f t="shared" si="4"/>
        <v>1</v>
      </c>
      <c r="G19" s="90">
        <f t="shared" si="4"/>
        <v>1</v>
      </c>
      <c r="H19" s="90">
        <f t="shared" si="4"/>
        <v>28.37</v>
      </c>
      <c r="I19" s="90">
        <f t="shared" si="4"/>
        <v>1</v>
      </c>
      <c r="J19" s="90">
        <f t="shared" si="4"/>
        <v>2.9015</v>
      </c>
      <c r="K19" s="90">
        <f t="shared" si="4"/>
        <v>0.91069999999999995</v>
      </c>
      <c r="L19" s="90">
        <f t="shared" si="4"/>
        <v>1</v>
      </c>
      <c r="M19" s="90">
        <f t="shared" si="4"/>
        <v>1</v>
      </c>
      <c r="N19" s="90">
        <f t="shared" si="4"/>
        <v>0.91069999999999995</v>
      </c>
      <c r="O19" s="90">
        <f t="shared" si="4"/>
        <v>1.151</v>
      </c>
      <c r="P19" s="90">
        <f t="shared" si="4"/>
        <v>1</v>
      </c>
      <c r="Q19" s="90" t="str">
        <f t="shared" si="4"/>
        <v/>
      </c>
      <c r="R19" s="90" t="str">
        <f t="shared" si="4"/>
        <v/>
      </c>
      <c r="S19" s="90" t="str">
        <f t="shared" si="4"/>
        <v/>
      </c>
      <c r="T19" s="90" t="str">
        <f t="shared" si="4"/>
        <v/>
      </c>
      <c r="U19" s="90" t="str">
        <f t="shared" si="4"/>
        <v/>
      </c>
      <c r="V19" s="90" t="str">
        <f t="shared" si="4"/>
        <v/>
      </c>
      <c r="W19" s="90" t="str">
        <f t="shared" si="4"/>
        <v/>
      </c>
      <c r="X19" s="90" t="str">
        <f t="shared" si="4"/>
        <v/>
      </c>
      <c r="Y19" s="78" t="str">
        <f t="shared" si="3"/>
        <v/>
      </c>
    </row>
    <row r="20" spans="1:25">
      <c r="A20" s="91">
        <f t="shared" si="2"/>
        <v>41471</v>
      </c>
      <c r="B20" s="90">
        <f t="shared" si="3"/>
        <v>1</v>
      </c>
      <c r="C20" s="90">
        <f t="shared" si="4"/>
        <v>1.1720999999999999</v>
      </c>
      <c r="D20" s="90">
        <f t="shared" si="4"/>
        <v>3.3765000000000001</v>
      </c>
      <c r="E20" s="90">
        <f t="shared" si="4"/>
        <v>1</v>
      </c>
      <c r="F20" s="90">
        <f t="shared" si="4"/>
        <v>1</v>
      </c>
      <c r="G20" s="90">
        <f t="shared" si="4"/>
        <v>1</v>
      </c>
      <c r="H20" s="90">
        <f t="shared" si="4"/>
        <v>28.55</v>
      </c>
      <c r="I20" s="90">
        <f t="shared" si="4"/>
        <v>1</v>
      </c>
      <c r="J20" s="90">
        <f t="shared" si="4"/>
        <v>2.9222999999999999</v>
      </c>
      <c r="K20" s="90">
        <f t="shared" si="4"/>
        <v>0.9194</v>
      </c>
      <c r="L20" s="90">
        <f t="shared" si="4"/>
        <v>1</v>
      </c>
      <c r="M20" s="90">
        <f t="shared" si="4"/>
        <v>1</v>
      </c>
      <c r="N20" s="90">
        <f t="shared" si="4"/>
        <v>0.9194</v>
      </c>
      <c r="O20" s="90">
        <f t="shared" si="4"/>
        <v>1.1586000000000001</v>
      </c>
      <c r="P20" s="90">
        <f t="shared" si="4"/>
        <v>1</v>
      </c>
      <c r="Q20" s="90" t="str">
        <f t="shared" si="4"/>
        <v/>
      </c>
      <c r="R20" s="90" t="str">
        <f t="shared" si="4"/>
        <v/>
      </c>
      <c r="S20" s="90" t="str">
        <f t="shared" si="4"/>
        <v/>
      </c>
      <c r="T20" s="90" t="str">
        <f t="shared" si="4"/>
        <v/>
      </c>
      <c r="U20" s="90" t="str">
        <f t="shared" si="4"/>
        <v/>
      </c>
      <c r="V20" s="90" t="str">
        <f t="shared" si="4"/>
        <v/>
      </c>
      <c r="W20" s="90" t="str">
        <f t="shared" si="4"/>
        <v/>
      </c>
      <c r="X20" s="90" t="str">
        <f t="shared" si="4"/>
        <v/>
      </c>
      <c r="Y20" s="78" t="str">
        <f t="shared" si="3"/>
        <v/>
      </c>
    </row>
    <row r="21" spans="1:25">
      <c r="A21" s="91">
        <f t="shared" si="2"/>
        <v>41472</v>
      </c>
      <c r="B21" s="90">
        <f t="shared" si="3"/>
        <v>1</v>
      </c>
      <c r="C21" s="90">
        <f t="shared" si="4"/>
        <v>1.1716</v>
      </c>
      <c r="D21" s="90">
        <f t="shared" si="4"/>
        <v>3.3841999999999999</v>
      </c>
      <c r="E21" s="90">
        <f t="shared" si="4"/>
        <v>1</v>
      </c>
      <c r="F21" s="90">
        <f t="shared" si="4"/>
        <v>1</v>
      </c>
      <c r="G21" s="90">
        <f t="shared" si="4"/>
        <v>1</v>
      </c>
      <c r="H21" s="90">
        <f t="shared" si="4"/>
        <v>28.63</v>
      </c>
      <c r="I21" s="90">
        <f t="shared" si="4"/>
        <v>1</v>
      </c>
      <c r="J21" s="90">
        <f t="shared" si="4"/>
        <v>2.9428000000000001</v>
      </c>
      <c r="K21" s="90">
        <f t="shared" si="4"/>
        <v>0.92149999999999999</v>
      </c>
      <c r="L21" s="90">
        <f t="shared" si="4"/>
        <v>1</v>
      </c>
      <c r="M21" s="90">
        <f t="shared" si="4"/>
        <v>1</v>
      </c>
      <c r="N21" s="90">
        <f t="shared" si="4"/>
        <v>0.92149999999999999</v>
      </c>
      <c r="O21" s="90">
        <f t="shared" si="4"/>
        <v>1.1644000000000001</v>
      </c>
      <c r="P21" s="90">
        <f t="shared" si="4"/>
        <v>1</v>
      </c>
      <c r="Q21" s="90" t="str">
        <f t="shared" si="4"/>
        <v/>
      </c>
      <c r="R21" s="90" t="str">
        <f t="shared" si="4"/>
        <v/>
      </c>
      <c r="S21" s="90" t="str">
        <f t="shared" si="4"/>
        <v/>
      </c>
      <c r="T21" s="90" t="str">
        <f t="shared" si="4"/>
        <v/>
      </c>
      <c r="U21" s="90" t="str">
        <f t="shared" si="4"/>
        <v/>
      </c>
      <c r="V21" s="90" t="str">
        <f t="shared" si="4"/>
        <v/>
      </c>
      <c r="W21" s="90" t="str">
        <f t="shared" si="4"/>
        <v/>
      </c>
      <c r="X21" s="90" t="str">
        <f t="shared" si="4"/>
        <v/>
      </c>
      <c r="Y21" s="78" t="str">
        <f t="shared" si="3"/>
        <v/>
      </c>
    </row>
    <row r="22" spans="1:25">
      <c r="A22" s="91">
        <f t="shared" si="2"/>
        <v>41473</v>
      </c>
      <c r="B22" s="90">
        <f t="shared" si="3"/>
        <v>1</v>
      </c>
      <c r="C22" s="90">
        <f t="shared" si="4"/>
        <v>1.165</v>
      </c>
      <c r="D22" s="90">
        <f t="shared" si="4"/>
        <v>3.371</v>
      </c>
      <c r="E22" s="90">
        <f t="shared" si="4"/>
        <v>1</v>
      </c>
      <c r="F22" s="90">
        <f t="shared" si="4"/>
        <v>1</v>
      </c>
      <c r="G22" s="90">
        <f t="shared" si="4"/>
        <v>1</v>
      </c>
      <c r="H22" s="90">
        <f t="shared" si="4"/>
        <v>28.52</v>
      </c>
      <c r="I22" s="90">
        <f t="shared" si="4"/>
        <v>1</v>
      </c>
      <c r="J22" s="90">
        <f t="shared" si="4"/>
        <v>2.9354</v>
      </c>
      <c r="K22" s="90">
        <f t="shared" si="4"/>
        <v>0.91790000000000005</v>
      </c>
      <c r="L22" s="90">
        <f t="shared" si="4"/>
        <v>1</v>
      </c>
      <c r="M22" s="90">
        <f t="shared" si="4"/>
        <v>1</v>
      </c>
      <c r="N22" s="90">
        <f t="shared" si="4"/>
        <v>0.91790000000000005</v>
      </c>
      <c r="O22" s="90">
        <f t="shared" si="4"/>
        <v>1.1621999999999999</v>
      </c>
      <c r="P22" s="90">
        <f t="shared" si="4"/>
        <v>1</v>
      </c>
      <c r="Q22" s="90" t="str">
        <f t="shared" si="4"/>
        <v/>
      </c>
      <c r="R22" s="90" t="str">
        <f t="shared" si="4"/>
        <v/>
      </c>
      <c r="S22" s="90" t="str">
        <f t="shared" si="4"/>
        <v/>
      </c>
      <c r="T22" s="90" t="str">
        <f t="shared" si="4"/>
        <v/>
      </c>
      <c r="U22" s="90" t="str">
        <f t="shared" si="4"/>
        <v/>
      </c>
      <c r="V22" s="90" t="str">
        <f t="shared" si="4"/>
        <v/>
      </c>
      <c r="W22" s="90" t="str">
        <f t="shared" si="4"/>
        <v/>
      </c>
      <c r="X22" s="90" t="str">
        <f t="shared" si="4"/>
        <v/>
      </c>
      <c r="Y22" s="78" t="str">
        <f t="shared" si="3"/>
        <v/>
      </c>
    </row>
    <row r="23" spans="1:25">
      <c r="A23" s="91">
        <f t="shared" si="2"/>
        <v>41474</v>
      </c>
      <c r="B23" s="90">
        <f t="shared" si="3"/>
        <v>1</v>
      </c>
      <c r="C23" s="90">
        <f t="shared" si="4"/>
        <v>1.1607000000000001</v>
      </c>
      <c r="D23" s="90">
        <f t="shared" si="4"/>
        <v>3.3717000000000001</v>
      </c>
      <c r="E23" s="90">
        <f t="shared" si="4"/>
        <v>1</v>
      </c>
      <c r="F23" s="90">
        <f t="shared" si="4"/>
        <v>1</v>
      </c>
      <c r="G23" s="90">
        <f t="shared" si="4"/>
        <v>1</v>
      </c>
      <c r="H23" s="90">
        <f t="shared" si="4"/>
        <v>28.57</v>
      </c>
      <c r="I23" s="90">
        <f t="shared" si="4"/>
        <v>1</v>
      </c>
      <c r="J23" s="90">
        <f t="shared" si="4"/>
        <v>2.9365000000000001</v>
      </c>
      <c r="K23" s="90">
        <f t="shared" si="4"/>
        <v>0.91810000000000003</v>
      </c>
      <c r="L23" s="90">
        <f t="shared" si="4"/>
        <v>1</v>
      </c>
      <c r="M23" s="90">
        <f t="shared" si="4"/>
        <v>1</v>
      </c>
      <c r="N23" s="90">
        <f t="shared" si="4"/>
        <v>0.91810000000000003</v>
      </c>
      <c r="O23" s="90">
        <f t="shared" si="4"/>
        <v>1.163</v>
      </c>
      <c r="P23" s="90">
        <f t="shared" si="4"/>
        <v>1</v>
      </c>
      <c r="Q23" s="90" t="str">
        <f t="shared" si="4"/>
        <v/>
      </c>
      <c r="R23" s="90" t="str">
        <f t="shared" si="4"/>
        <v/>
      </c>
      <c r="S23" s="90" t="str">
        <f t="shared" si="4"/>
        <v/>
      </c>
      <c r="T23" s="90" t="str">
        <f t="shared" si="4"/>
        <v/>
      </c>
      <c r="U23" s="90" t="str">
        <f t="shared" si="4"/>
        <v/>
      </c>
      <c r="V23" s="90" t="str">
        <f t="shared" si="4"/>
        <v/>
      </c>
      <c r="W23" s="90" t="str">
        <f t="shared" si="4"/>
        <v/>
      </c>
      <c r="X23" s="90" t="str">
        <f t="shared" si="4"/>
        <v/>
      </c>
      <c r="Y23" s="78" t="str">
        <f t="shared" si="3"/>
        <v/>
      </c>
    </row>
    <row r="24" spans="1:25">
      <c r="A24" s="91">
        <f t="shared" si="2"/>
        <v>41475</v>
      </c>
      <c r="B24" s="90">
        <f t="shared" si="3"/>
        <v>1</v>
      </c>
      <c r="C24" s="90">
        <f t="shared" si="4"/>
        <v>1.1607000000000001</v>
      </c>
      <c r="D24" s="90">
        <f t="shared" si="4"/>
        <v>3.3717000000000001</v>
      </c>
      <c r="E24" s="90">
        <f t="shared" si="4"/>
        <v>1</v>
      </c>
      <c r="F24" s="90">
        <f t="shared" si="4"/>
        <v>1</v>
      </c>
      <c r="G24" s="90">
        <f t="shared" si="4"/>
        <v>1</v>
      </c>
      <c r="H24" s="90">
        <f t="shared" si="4"/>
        <v>28.57</v>
      </c>
      <c r="I24" s="90">
        <f t="shared" si="4"/>
        <v>1</v>
      </c>
      <c r="J24" s="90">
        <f t="shared" si="4"/>
        <v>2.9365000000000001</v>
      </c>
      <c r="K24" s="90">
        <f t="shared" si="4"/>
        <v>0.91810000000000003</v>
      </c>
      <c r="L24" s="90">
        <f t="shared" si="4"/>
        <v>1</v>
      </c>
      <c r="M24" s="90">
        <f t="shared" si="4"/>
        <v>1</v>
      </c>
      <c r="N24" s="90">
        <f t="shared" si="4"/>
        <v>0.91810000000000003</v>
      </c>
      <c r="O24" s="90">
        <f t="shared" si="4"/>
        <v>1.163</v>
      </c>
      <c r="P24" s="90">
        <f t="shared" si="4"/>
        <v>1</v>
      </c>
      <c r="Q24" s="90" t="str">
        <f t="shared" si="4"/>
        <v/>
      </c>
      <c r="R24" s="90" t="str">
        <f t="shared" si="4"/>
        <v/>
      </c>
      <c r="S24" s="90" t="str">
        <f t="shared" si="4"/>
        <v/>
      </c>
      <c r="T24" s="90" t="str">
        <f t="shared" si="4"/>
        <v/>
      </c>
      <c r="U24" s="90" t="str">
        <f t="shared" si="4"/>
        <v/>
      </c>
      <c r="V24" s="90" t="str">
        <f t="shared" si="4"/>
        <v/>
      </c>
      <c r="W24" s="90" t="str">
        <f t="shared" si="4"/>
        <v/>
      </c>
      <c r="X24" s="90" t="str">
        <f t="shared" si="4"/>
        <v/>
      </c>
      <c r="Y24" s="78" t="str">
        <f t="shared" si="3"/>
        <v/>
      </c>
    </row>
    <row r="25" spans="1:25">
      <c r="A25" s="91">
        <f t="shared" si="2"/>
        <v>41476</v>
      </c>
      <c r="B25" s="90">
        <f t="shared" ref="B25:Y34" si="5">IF(B$3="","",IF(B$3="AUD",1,IF(ISNA(VLOOKUP($A25,RBA_Curr_Exch,HLOOKUP(B$3,RBA_Stations,2,FALSE),FALSE)),VLOOKUP($A25,RBA_Curr_Exch,HLOOKUP(B$3,RBA_Stations,2,FALSE),TRUE),VLOOKUP($A25,RBA_Curr_Exch,HLOOKUP(B$3,RBA_Stations,2,FALSE),FALSE))))</f>
        <v>1</v>
      </c>
      <c r="C25" s="90">
        <f t="shared" si="4"/>
        <v>1.1607000000000001</v>
      </c>
      <c r="D25" s="90">
        <f t="shared" si="4"/>
        <v>3.3717000000000001</v>
      </c>
      <c r="E25" s="90">
        <f t="shared" si="4"/>
        <v>1</v>
      </c>
      <c r="F25" s="90">
        <f t="shared" si="4"/>
        <v>1</v>
      </c>
      <c r="G25" s="90">
        <f t="shared" si="4"/>
        <v>1</v>
      </c>
      <c r="H25" s="90">
        <f t="shared" si="4"/>
        <v>28.57</v>
      </c>
      <c r="I25" s="90">
        <f t="shared" si="4"/>
        <v>1</v>
      </c>
      <c r="J25" s="90">
        <f t="shared" si="4"/>
        <v>2.9365000000000001</v>
      </c>
      <c r="K25" s="90">
        <f t="shared" si="4"/>
        <v>0.91810000000000003</v>
      </c>
      <c r="L25" s="90">
        <f t="shared" si="4"/>
        <v>1</v>
      </c>
      <c r="M25" s="90">
        <f t="shared" si="4"/>
        <v>1</v>
      </c>
      <c r="N25" s="90">
        <f t="shared" si="4"/>
        <v>0.91810000000000003</v>
      </c>
      <c r="O25" s="90">
        <f t="shared" si="4"/>
        <v>1.163</v>
      </c>
      <c r="P25" s="90">
        <f t="shared" si="4"/>
        <v>1</v>
      </c>
      <c r="Q25" s="90" t="str">
        <f t="shared" si="4"/>
        <v/>
      </c>
      <c r="R25" s="90" t="str">
        <f t="shared" si="4"/>
        <v/>
      </c>
      <c r="S25" s="90" t="str">
        <f t="shared" si="4"/>
        <v/>
      </c>
      <c r="T25" s="90" t="str">
        <f t="shared" si="4"/>
        <v/>
      </c>
      <c r="U25" s="90" t="str">
        <f t="shared" si="4"/>
        <v/>
      </c>
      <c r="V25" s="90" t="str">
        <f t="shared" si="4"/>
        <v/>
      </c>
      <c r="W25" s="90" t="str">
        <f t="shared" si="4"/>
        <v/>
      </c>
      <c r="X25" s="90" t="str">
        <f t="shared" si="4"/>
        <v/>
      </c>
      <c r="Y25" s="78" t="str">
        <f t="shared" si="5"/>
        <v/>
      </c>
    </row>
    <row r="26" spans="1:25">
      <c r="A26" s="91">
        <f t="shared" si="2"/>
        <v>41477</v>
      </c>
      <c r="B26" s="90">
        <f t="shared" si="5"/>
        <v>1</v>
      </c>
      <c r="C26" s="90">
        <f t="shared" si="4"/>
        <v>1.1618999999999999</v>
      </c>
      <c r="D26" s="90">
        <f t="shared" si="4"/>
        <v>3.3871000000000002</v>
      </c>
      <c r="E26" s="90">
        <f t="shared" si="4"/>
        <v>1</v>
      </c>
      <c r="F26" s="90">
        <f t="shared" si="4"/>
        <v>1</v>
      </c>
      <c r="G26" s="90">
        <f t="shared" si="4"/>
        <v>1</v>
      </c>
      <c r="H26" s="90">
        <f t="shared" si="4"/>
        <v>28.55</v>
      </c>
      <c r="I26" s="90">
        <f t="shared" si="4"/>
        <v>1</v>
      </c>
      <c r="J26" s="90">
        <f t="shared" si="4"/>
        <v>2.9333999999999998</v>
      </c>
      <c r="K26" s="90">
        <f t="shared" si="4"/>
        <v>0.92230000000000001</v>
      </c>
      <c r="L26" s="90">
        <f t="shared" si="4"/>
        <v>1</v>
      </c>
      <c r="M26" s="90">
        <f t="shared" si="4"/>
        <v>1</v>
      </c>
      <c r="N26" s="90">
        <f t="shared" si="4"/>
        <v>0.92230000000000001</v>
      </c>
      <c r="O26" s="90">
        <f t="shared" si="4"/>
        <v>1.1652</v>
      </c>
      <c r="P26" s="90">
        <f t="shared" si="4"/>
        <v>1</v>
      </c>
      <c r="Q26" s="90" t="str">
        <f t="shared" si="4"/>
        <v/>
      </c>
      <c r="R26" s="90" t="str">
        <f t="shared" si="4"/>
        <v/>
      </c>
      <c r="S26" s="90" t="str">
        <f t="shared" si="4"/>
        <v/>
      </c>
      <c r="T26" s="90" t="str">
        <f t="shared" si="4"/>
        <v/>
      </c>
      <c r="U26" s="90" t="str">
        <f t="shared" si="4"/>
        <v/>
      </c>
      <c r="V26" s="90" t="str">
        <f t="shared" si="4"/>
        <v/>
      </c>
      <c r="W26" s="90" t="str">
        <f t="shared" si="4"/>
        <v/>
      </c>
      <c r="X26" s="90" t="str">
        <f t="shared" si="4"/>
        <v/>
      </c>
      <c r="Y26" s="78" t="str">
        <f t="shared" si="5"/>
        <v/>
      </c>
    </row>
    <row r="27" spans="1:25">
      <c r="A27" s="91">
        <f t="shared" si="2"/>
        <v>41478</v>
      </c>
      <c r="B27" s="90">
        <f t="shared" si="5"/>
        <v>1</v>
      </c>
      <c r="C27" s="90">
        <f t="shared" si="4"/>
        <v>1.159</v>
      </c>
      <c r="D27" s="90">
        <f t="shared" si="4"/>
        <v>3.4</v>
      </c>
      <c r="E27" s="90">
        <f t="shared" si="4"/>
        <v>1</v>
      </c>
      <c r="F27" s="90">
        <f t="shared" si="4"/>
        <v>1</v>
      </c>
      <c r="G27" s="90">
        <f t="shared" si="4"/>
        <v>1</v>
      </c>
      <c r="H27" s="90">
        <f t="shared" si="4"/>
        <v>28.65</v>
      </c>
      <c r="I27" s="90">
        <f t="shared" si="4"/>
        <v>1</v>
      </c>
      <c r="J27" s="90">
        <f t="shared" si="4"/>
        <v>2.9371</v>
      </c>
      <c r="K27" s="90">
        <f t="shared" si="4"/>
        <v>0.92579999999999996</v>
      </c>
      <c r="L27" s="90">
        <f t="shared" si="4"/>
        <v>1</v>
      </c>
      <c r="M27" s="90">
        <f t="shared" si="4"/>
        <v>1</v>
      </c>
      <c r="N27" s="90">
        <f t="shared" si="4"/>
        <v>0.92579999999999996</v>
      </c>
      <c r="O27" s="90">
        <f t="shared" si="4"/>
        <v>1.1698999999999999</v>
      </c>
      <c r="P27" s="90">
        <f t="shared" si="4"/>
        <v>1</v>
      </c>
      <c r="Q27" s="90" t="str">
        <f t="shared" si="4"/>
        <v/>
      </c>
      <c r="R27" s="90" t="str">
        <f t="shared" si="4"/>
        <v/>
      </c>
      <c r="S27" s="90" t="str">
        <f t="shared" si="4"/>
        <v/>
      </c>
      <c r="T27" s="90" t="str">
        <f t="shared" si="4"/>
        <v/>
      </c>
      <c r="U27" s="90" t="str">
        <f t="shared" si="4"/>
        <v/>
      </c>
      <c r="V27" s="90" t="str">
        <f t="shared" si="4"/>
        <v/>
      </c>
      <c r="W27" s="90" t="str">
        <f t="shared" si="4"/>
        <v/>
      </c>
      <c r="X27" s="90" t="str">
        <f t="shared" si="4"/>
        <v/>
      </c>
      <c r="Y27" s="78" t="str">
        <f t="shared" si="5"/>
        <v/>
      </c>
    </row>
    <row r="28" spans="1:25">
      <c r="A28" s="91">
        <f t="shared" si="2"/>
        <v>41479</v>
      </c>
      <c r="B28" s="90">
        <f t="shared" si="5"/>
        <v>1</v>
      </c>
      <c r="C28" s="90">
        <f t="shared" si="4"/>
        <v>1.1611</v>
      </c>
      <c r="D28" s="90">
        <f t="shared" si="4"/>
        <v>3.3982000000000001</v>
      </c>
      <c r="E28" s="90">
        <f t="shared" si="4"/>
        <v>1</v>
      </c>
      <c r="F28" s="90">
        <f t="shared" si="4"/>
        <v>1</v>
      </c>
      <c r="G28" s="90">
        <f t="shared" ref="C28:X39" si="6">IF(G$3="","",IF(G$3="AUD",1,IF(ISNA(VLOOKUP($A28,RBA_Curr_Exch,HLOOKUP(G$3,RBA_Stations,2,FALSE),FALSE)),VLOOKUP($A28,RBA_Curr_Exch,HLOOKUP(G$3,RBA_Stations,2,FALSE),TRUE),VLOOKUP($A28,RBA_Curr_Exch,HLOOKUP(G$3,RBA_Stations,2,FALSE),FALSE))))</f>
        <v>1</v>
      </c>
      <c r="H28" s="90">
        <f t="shared" si="6"/>
        <v>28.64</v>
      </c>
      <c r="I28" s="90">
        <f t="shared" si="6"/>
        <v>1</v>
      </c>
      <c r="J28" s="90">
        <f t="shared" si="6"/>
        <v>2.9447999999999999</v>
      </c>
      <c r="K28" s="90">
        <f t="shared" si="6"/>
        <v>0.92530000000000001</v>
      </c>
      <c r="L28" s="90">
        <f t="shared" si="6"/>
        <v>1</v>
      </c>
      <c r="M28" s="90">
        <f t="shared" si="6"/>
        <v>1</v>
      </c>
      <c r="N28" s="90">
        <f t="shared" si="6"/>
        <v>0.92530000000000001</v>
      </c>
      <c r="O28" s="90">
        <f t="shared" si="6"/>
        <v>1.1712</v>
      </c>
      <c r="P28" s="90">
        <f t="shared" si="6"/>
        <v>1</v>
      </c>
      <c r="Q28" s="90" t="str">
        <f t="shared" si="6"/>
        <v/>
      </c>
      <c r="R28" s="90" t="str">
        <f t="shared" si="6"/>
        <v/>
      </c>
      <c r="S28" s="90" t="str">
        <f t="shared" si="6"/>
        <v/>
      </c>
      <c r="T28" s="90" t="str">
        <f t="shared" si="6"/>
        <v/>
      </c>
      <c r="U28" s="90" t="str">
        <f t="shared" si="6"/>
        <v/>
      </c>
      <c r="V28" s="90" t="str">
        <f t="shared" si="6"/>
        <v/>
      </c>
      <c r="W28" s="90" t="str">
        <f t="shared" si="6"/>
        <v/>
      </c>
      <c r="X28" s="90" t="str">
        <f t="shared" si="6"/>
        <v/>
      </c>
      <c r="Y28" s="78" t="str">
        <f t="shared" si="5"/>
        <v/>
      </c>
    </row>
    <row r="29" spans="1:25">
      <c r="A29" s="91">
        <f t="shared" si="2"/>
        <v>41480</v>
      </c>
      <c r="B29" s="90">
        <f t="shared" si="5"/>
        <v>1</v>
      </c>
      <c r="C29" s="90">
        <f t="shared" si="6"/>
        <v>1.1465000000000001</v>
      </c>
      <c r="D29" s="90">
        <f t="shared" si="6"/>
        <v>3.3654999999999999</v>
      </c>
      <c r="E29" s="90">
        <f t="shared" si="6"/>
        <v>1</v>
      </c>
      <c r="F29" s="90">
        <f t="shared" si="6"/>
        <v>1</v>
      </c>
      <c r="G29" s="90">
        <f t="shared" si="6"/>
        <v>1</v>
      </c>
      <c r="H29" s="90">
        <f t="shared" si="6"/>
        <v>28.47</v>
      </c>
      <c r="I29" s="90">
        <f t="shared" si="6"/>
        <v>1</v>
      </c>
      <c r="J29" s="90">
        <f t="shared" si="6"/>
        <v>2.9293</v>
      </c>
      <c r="K29" s="90">
        <f t="shared" si="6"/>
        <v>0.91639999999999999</v>
      </c>
      <c r="L29" s="90">
        <f t="shared" si="6"/>
        <v>1</v>
      </c>
      <c r="M29" s="90">
        <f t="shared" si="6"/>
        <v>1</v>
      </c>
      <c r="N29" s="90">
        <f t="shared" si="6"/>
        <v>0.91639999999999999</v>
      </c>
      <c r="O29" s="90">
        <f t="shared" si="6"/>
        <v>1.1605000000000001</v>
      </c>
      <c r="P29" s="90">
        <f t="shared" si="6"/>
        <v>1</v>
      </c>
      <c r="Q29" s="90" t="str">
        <f t="shared" si="6"/>
        <v/>
      </c>
      <c r="R29" s="90" t="str">
        <f t="shared" si="6"/>
        <v/>
      </c>
      <c r="S29" s="90" t="str">
        <f t="shared" si="6"/>
        <v/>
      </c>
      <c r="T29" s="90" t="str">
        <f t="shared" si="6"/>
        <v/>
      </c>
      <c r="U29" s="90" t="str">
        <f t="shared" si="6"/>
        <v/>
      </c>
      <c r="V29" s="90" t="str">
        <f t="shared" si="6"/>
        <v/>
      </c>
      <c r="W29" s="90" t="str">
        <f t="shared" si="6"/>
        <v/>
      </c>
      <c r="X29" s="90" t="str">
        <f t="shared" si="6"/>
        <v/>
      </c>
      <c r="Y29" s="78" t="str">
        <f t="shared" si="5"/>
        <v/>
      </c>
    </row>
    <row r="30" spans="1:25">
      <c r="A30" s="91">
        <f t="shared" si="2"/>
        <v>41481</v>
      </c>
      <c r="B30" s="90">
        <f t="shared" si="5"/>
        <v>1</v>
      </c>
      <c r="C30" s="90">
        <f t="shared" si="6"/>
        <v>1.1456999999999999</v>
      </c>
      <c r="D30" s="90">
        <f t="shared" si="6"/>
        <v>3.4047999999999998</v>
      </c>
      <c r="E30" s="90">
        <f t="shared" si="6"/>
        <v>1</v>
      </c>
      <c r="F30" s="90">
        <f t="shared" si="6"/>
        <v>1</v>
      </c>
      <c r="G30" s="90">
        <f t="shared" si="6"/>
        <v>1</v>
      </c>
      <c r="H30" s="90">
        <f t="shared" si="6"/>
        <v>28.86</v>
      </c>
      <c r="I30" s="90">
        <f t="shared" si="6"/>
        <v>1</v>
      </c>
      <c r="J30" s="90">
        <f t="shared" si="6"/>
        <v>2.9723000000000002</v>
      </c>
      <c r="K30" s="90">
        <f t="shared" si="6"/>
        <v>0.92710000000000004</v>
      </c>
      <c r="L30" s="90">
        <f t="shared" si="6"/>
        <v>1</v>
      </c>
      <c r="M30" s="90">
        <f t="shared" si="6"/>
        <v>1</v>
      </c>
      <c r="N30" s="90">
        <f t="shared" si="6"/>
        <v>0.92710000000000004</v>
      </c>
      <c r="O30" s="90">
        <f t="shared" si="6"/>
        <v>1.171</v>
      </c>
      <c r="P30" s="90">
        <f t="shared" si="6"/>
        <v>1</v>
      </c>
      <c r="Q30" s="90" t="str">
        <f t="shared" si="6"/>
        <v/>
      </c>
      <c r="R30" s="90" t="str">
        <f t="shared" si="6"/>
        <v/>
      </c>
      <c r="S30" s="90" t="str">
        <f t="shared" si="6"/>
        <v/>
      </c>
      <c r="T30" s="90" t="str">
        <f t="shared" si="6"/>
        <v/>
      </c>
      <c r="U30" s="90" t="str">
        <f t="shared" si="6"/>
        <v/>
      </c>
      <c r="V30" s="90" t="str">
        <f t="shared" si="6"/>
        <v/>
      </c>
      <c r="W30" s="90" t="str">
        <f t="shared" si="6"/>
        <v/>
      </c>
      <c r="X30" s="90" t="str">
        <f t="shared" si="6"/>
        <v/>
      </c>
      <c r="Y30" s="78" t="str">
        <f t="shared" si="5"/>
        <v/>
      </c>
    </row>
    <row r="31" spans="1:25">
      <c r="A31" s="91">
        <f t="shared" si="2"/>
        <v>41482</v>
      </c>
      <c r="B31" s="90">
        <f t="shared" si="5"/>
        <v>1</v>
      </c>
      <c r="C31" s="90">
        <f t="shared" si="6"/>
        <v>1.1456999999999999</v>
      </c>
      <c r="D31" s="90">
        <f t="shared" si="6"/>
        <v>3.4047999999999998</v>
      </c>
      <c r="E31" s="90">
        <f t="shared" si="6"/>
        <v>1</v>
      </c>
      <c r="F31" s="90">
        <f t="shared" si="6"/>
        <v>1</v>
      </c>
      <c r="G31" s="90">
        <f t="shared" si="6"/>
        <v>1</v>
      </c>
      <c r="H31" s="90">
        <f t="shared" si="6"/>
        <v>28.86</v>
      </c>
      <c r="I31" s="90">
        <f t="shared" si="6"/>
        <v>1</v>
      </c>
      <c r="J31" s="90">
        <f t="shared" si="6"/>
        <v>2.9723000000000002</v>
      </c>
      <c r="K31" s="90">
        <f t="shared" si="6"/>
        <v>0.92710000000000004</v>
      </c>
      <c r="L31" s="90">
        <f t="shared" si="6"/>
        <v>1</v>
      </c>
      <c r="M31" s="90">
        <f t="shared" si="6"/>
        <v>1</v>
      </c>
      <c r="N31" s="90">
        <f t="shared" si="6"/>
        <v>0.92710000000000004</v>
      </c>
      <c r="O31" s="90">
        <f t="shared" si="6"/>
        <v>1.171</v>
      </c>
      <c r="P31" s="90">
        <f t="shared" si="6"/>
        <v>1</v>
      </c>
      <c r="Q31" s="90" t="str">
        <f t="shared" si="6"/>
        <v/>
      </c>
      <c r="R31" s="90" t="str">
        <f t="shared" si="6"/>
        <v/>
      </c>
      <c r="S31" s="90" t="str">
        <f t="shared" si="6"/>
        <v/>
      </c>
      <c r="T31" s="90" t="str">
        <f t="shared" si="6"/>
        <v/>
      </c>
      <c r="U31" s="90" t="str">
        <f t="shared" si="6"/>
        <v/>
      </c>
      <c r="V31" s="90" t="str">
        <f t="shared" si="6"/>
        <v/>
      </c>
      <c r="W31" s="90" t="str">
        <f t="shared" si="6"/>
        <v/>
      </c>
      <c r="X31" s="90" t="str">
        <f t="shared" si="6"/>
        <v/>
      </c>
      <c r="Y31" s="78" t="str">
        <f t="shared" si="5"/>
        <v/>
      </c>
    </row>
    <row r="32" spans="1:25">
      <c r="A32" s="91">
        <f t="shared" si="2"/>
        <v>41483</v>
      </c>
      <c r="B32" s="90">
        <f t="shared" si="5"/>
        <v>1</v>
      </c>
      <c r="C32" s="90">
        <f t="shared" si="6"/>
        <v>1.1456999999999999</v>
      </c>
      <c r="D32" s="90">
        <f t="shared" si="6"/>
        <v>3.4047999999999998</v>
      </c>
      <c r="E32" s="90">
        <f t="shared" si="6"/>
        <v>1</v>
      </c>
      <c r="F32" s="90">
        <f t="shared" si="6"/>
        <v>1</v>
      </c>
      <c r="G32" s="90">
        <f t="shared" si="6"/>
        <v>1</v>
      </c>
      <c r="H32" s="90">
        <f t="shared" si="6"/>
        <v>28.86</v>
      </c>
      <c r="I32" s="90">
        <f t="shared" si="6"/>
        <v>1</v>
      </c>
      <c r="J32" s="90">
        <f t="shared" si="6"/>
        <v>2.9723000000000002</v>
      </c>
      <c r="K32" s="90">
        <f t="shared" si="6"/>
        <v>0.92710000000000004</v>
      </c>
      <c r="L32" s="90">
        <f t="shared" si="6"/>
        <v>1</v>
      </c>
      <c r="M32" s="90">
        <f t="shared" si="6"/>
        <v>1</v>
      </c>
      <c r="N32" s="90">
        <f t="shared" si="6"/>
        <v>0.92710000000000004</v>
      </c>
      <c r="O32" s="90">
        <f t="shared" si="6"/>
        <v>1.171</v>
      </c>
      <c r="P32" s="90">
        <f t="shared" si="6"/>
        <v>1</v>
      </c>
      <c r="Q32" s="90" t="str">
        <f t="shared" si="6"/>
        <v/>
      </c>
      <c r="R32" s="90" t="str">
        <f t="shared" si="6"/>
        <v/>
      </c>
      <c r="S32" s="90" t="str">
        <f t="shared" si="6"/>
        <v/>
      </c>
      <c r="T32" s="90" t="str">
        <f t="shared" si="6"/>
        <v/>
      </c>
      <c r="U32" s="90" t="str">
        <f t="shared" si="6"/>
        <v/>
      </c>
      <c r="V32" s="90" t="str">
        <f t="shared" si="6"/>
        <v/>
      </c>
      <c r="W32" s="90" t="str">
        <f t="shared" si="6"/>
        <v/>
      </c>
      <c r="X32" s="90" t="str">
        <f t="shared" si="6"/>
        <v/>
      </c>
      <c r="Y32" s="78" t="str">
        <f t="shared" si="5"/>
        <v/>
      </c>
    </row>
    <row r="33" spans="1:25">
      <c r="A33" s="91">
        <f t="shared" si="2"/>
        <v>41484</v>
      </c>
      <c r="B33" s="90">
        <f t="shared" si="5"/>
        <v>1</v>
      </c>
      <c r="C33" s="90">
        <f t="shared" si="6"/>
        <v>1.1457999999999999</v>
      </c>
      <c r="D33" s="90">
        <f t="shared" si="6"/>
        <v>3.3996</v>
      </c>
      <c r="E33" s="90">
        <f t="shared" si="6"/>
        <v>1</v>
      </c>
      <c r="F33" s="90">
        <f t="shared" si="6"/>
        <v>1</v>
      </c>
      <c r="G33" s="90">
        <f t="shared" si="6"/>
        <v>1</v>
      </c>
      <c r="H33" s="90">
        <f t="shared" si="6"/>
        <v>28.88</v>
      </c>
      <c r="I33" s="90">
        <f t="shared" si="6"/>
        <v>1</v>
      </c>
      <c r="J33" s="90">
        <f t="shared" si="6"/>
        <v>2.9811999999999999</v>
      </c>
      <c r="K33" s="90">
        <f t="shared" si="6"/>
        <v>0.92569999999999997</v>
      </c>
      <c r="L33" s="90">
        <f t="shared" si="6"/>
        <v>1</v>
      </c>
      <c r="M33" s="90">
        <f t="shared" si="6"/>
        <v>1</v>
      </c>
      <c r="N33" s="90">
        <f t="shared" si="6"/>
        <v>0.92569999999999997</v>
      </c>
      <c r="O33" s="90">
        <f t="shared" si="6"/>
        <v>1.1724000000000001</v>
      </c>
      <c r="P33" s="90">
        <f t="shared" si="6"/>
        <v>1</v>
      </c>
      <c r="Q33" s="90" t="str">
        <f t="shared" si="6"/>
        <v/>
      </c>
      <c r="R33" s="90" t="str">
        <f t="shared" si="6"/>
        <v/>
      </c>
      <c r="S33" s="90" t="str">
        <f t="shared" si="6"/>
        <v/>
      </c>
      <c r="T33" s="90" t="str">
        <f t="shared" si="6"/>
        <v/>
      </c>
      <c r="U33" s="90" t="str">
        <f t="shared" si="6"/>
        <v/>
      </c>
      <c r="V33" s="90" t="str">
        <f t="shared" si="6"/>
        <v/>
      </c>
      <c r="W33" s="90" t="str">
        <f t="shared" si="6"/>
        <v/>
      </c>
      <c r="X33" s="90" t="str">
        <f t="shared" si="6"/>
        <v/>
      </c>
      <c r="Y33" s="78" t="str">
        <f t="shared" si="5"/>
        <v/>
      </c>
    </row>
    <row r="34" spans="1:25">
      <c r="A34" s="91">
        <f t="shared" si="2"/>
        <v>41485</v>
      </c>
      <c r="B34" s="90">
        <f t="shared" si="5"/>
        <v>1</v>
      </c>
      <c r="C34" s="90">
        <f t="shared" si="6"/>
        <v>1.1349</v>
      </c>
      <c r="D34" s="90">
        <f t="shared" si="6"/>
        <v>3.3317000000000001</v>
      </c>
      <c r="E34" s="90">
        <f t="shared" si="6"/>
        <v>1</v>
      </c>
      <c r="F34" s="90">
        <f t="shared" si="6"/>
        <v>1</v>
      </c>
      <c r="G34" s="90">
        <f t="shared" si="6"/>
        <v>1</v>
      </c>
      <c r="H34" s="90">
        <f t="shared" si="6"/>
        <v>28.38</v>
      </c>
      <c r="I34" s="90">
        <f t="shared" si="6"/>
        <v>1</v>
      </c>
      <c r="J34" s="90">
        <f t="shared" si="6"/>
        <v>2.9270999999999998</v>
      </c>
      <c r="K34" s="90">
        <f t="shared" si="6"/>
        <v>0.90720000000000001</v>
      </c>
      <c r="L34" s="90">
        <f t="shared" si="6"/>
        <v>1</v>
      </c>
      <c r="M34" s="90">
        <f t="shared" si="6"/>
        <v>1</v>
      </c>
      <c r="N34" s="90">
        <f t="shared" si="6"/>
        <v>0.90720000000000001</v>
      </c>
      <c r="O34" s="90">
        <f t="shared" si="6"/>
        <v>1.1503000000000001</v>
      </c>
      <c r="P34" s="90">
        <f t="shared" si="6"/>
        <v>1</v>
      </c>
      <c r="Q34" s="90" t="str">
        <f t="shared" si="6"/>
        <v/>
      </c>
      <c r="R34" s="90" t="str">
        <f t="shared" si="6"/>
        <v/>
      </c>
      <c r="S34" s="90" t="str">
        <f t="shared" si="6"/>
        <v/>
      </c>
      <c r="T34" s="90" t="str">
        <f t="shared" si="6"/>
        <v/>
      </c>
      <c r="U34" s="90" t="str">
        <f t="shared" si="6"/>
        <v/>
      </c>
      <c r="V34" s="90" t="str">
        <f t="shared" si="6"/>
        <v/>
      </c>
      <c r="W34" s="90" t="str">
        <f t="shared" si="6"/>
        <v/>
      </c>
      <c r="X34" s="90" t="str">
        <f t="shared" si="6"/>
        <v/>
      </c>
      <c r="Y34" s="78" t="str">
        <f t="shared" si="5"/>
        <v/>
      </c>
    </row>
    <row r="35" spans="1:25">
      <c r="A35" s="91">
        <f t="shared" si="2"/>
        <v>41486</v>
      </c>
      <c r="B35" s="90">
        <f t="shared" ref="B35:Y44" si="7">IF(B$3="","",IF(B$3="AUD",1,IF(ISNA(VLOOKUP($A35,RBA_Curr_Exch,HLOOKUP(B$3,RBA_Stations,2,FALSE),FALSE)),VLOOKUP($A35,RBA_Curr_Exch,HLOOKUP(B$3,RBA_Stations,2,FALSE),TRUE),VLOOKUP($A35,RBA_Curr_Exch,HLOOKUP(B$3,RBA_Stations,2,FALSE),FALSE))))</f>
        <v>1</v>
      </c>
      <c r="C35" s="90">
        <f t="shared" si="6"/>
        <v>1.1315</v>
      </c>
      <c r="D35" s="90">
        <f t="shared" si="6"/>
        <v>3.3188</v>
      </c>
      <c r="E35" s="90">
        <f t="shared" si="6"/>
        <v>1</v>
      </c>
      <c r="F35" s="90">
        <f t="shared" si="6"/>
        <v>1</v>
      </c>
      <c r="G35" s="90">
        <f t="shared" si="6"/>
        <v>1</v>
      </c>
      <c r="H35" s="90">
        <f t="shared" si="6"/>
        <v>28.34</v>
      </c>
      <c r="I35" s="90">
        <f t="shared" si="6"/>
        <v>1</v>
      </c>
      <c r="J35" s="90">
        <f t="shared" si="6"/>
        <v>2.9357000000000002</v>
      </c>
      <c r="K35" s="90">
        <f t="shared" si="6"/>
        <v>0.90369999999999995</v>
      </c>
      <c r="L35" s="90">
        <f t="shared" si="6"/>
        <v>1</v>
      </c>
      <c r="M35" s="90">
        <f t="shared" si="6"/>
        <v>1</v>
      </c>
      <c r="N35" s="90">
        <f t="shared" si="6"/>
        <v>0.90369999999999995</v>
      </c>
      <c r="O35" s="90">
        <f t="shared" si="6"/>
        <v>1.1504000000000001</v>
      </c>
      <c r="P35" s="90">
        <f t="shared" si="6"/>
        <v>1</v>
      </c>
      <c r="Q35" s="90" t="str">
        <f t="shared" si="6"/>
        <v/>
      </c>
      <c r="R35" s="90" t="str">
        <f t="shared" si="6"/>
        <v/>
      </c>
      <c r="S35" s="90" t="str">
        <f t="shared" si="6"/>
        <v/>
      </c>
      <c r="T35" s="90" t="str">
        <f t="shared" si="6"/>
        <v/>
      </c>
      <c r="U35" s="90" t="str">
        <f t="shared" si="6"/>
        <v/>
      </c>
      <c r="V35" s="90" t="str">
        <f t="shared" si="6"/>
        <v/>
      </c>
      <c r="W35" s="90" t="str">
        <f t="shared" si="6"/>
        <v/>
      </c>
      <c r="X35" s="90" t="str">
        <f t="shared" si="6"/>
        <v/>
      </c>
      <c r="Y35" s="78" t="str">
        <f t="shared" si="7"/>
        <v/>
      </c>
    </row>
    <row r="36" spans="1:25">
      <c r="A36" s="91">
        <f t="shared" si="2"/>
        <v>41487</v>
      </c>
      <c r="B36" s="90">
        <f t="shared" si="7"/>
        <v>1</v>
      </c>
      <c r="C36" s="90">
        <f t="shared" si="6"/>
        <v>1.1266</v>
      </c>
      <c r="D36" s="90">
        <f t="shared" si="6"/>
        <v>3.2938999999999998</v>
      </c>
      <c r="E36" s="90">
        <f t="shared" si="6"/>
        <v>1</v>
      </c>
      <c r="F36" s="90">
        <f t="shared" si="6"/>
        <v>1</v>
      </c>
      <c r="G36" s="90">
        <f t="shared" si="6"/>
        <v>1</v>
      </c>
      <c r="H36" s="90">
        <f t="shared" si="6"/>
        <v>28.08</v>
      </c>
      <c r="I36" s="90">
        <f t="shared" si="6"/>
        <v>1</v>
      </c>
      <c r="J36" s="90">
        <f t="shared" si="6"/>
        <v>2.9068999999999998</v>
      </c>
      <c r="K36" s="90">
        <f t="shared" si="6"/>
        <v>0.89690000000000003</v>
      </c>
      <c r="L36" s="90">
        <f t="shared" si="6"/>
        <v>1</v>
      </c>
      <c r="M36" s="90">
        <f t="shared" si="6"/>
        <v>1</v>
      </c>
      <c r="N36" s="90">
        <f t="shared" si="6"/>
        <v>0.89690000000000003</v>
      </c>
      <c r="O36" s="90">
        <f t="shared" si="6"/>
        <v>1.1412</v>
      </c>
      <c r="P36" s="90">
        <f t="shared" si="6"/>
        <v>1</v>
      </c>
      <c r="Q36" s="90" t="str">
        <f t="shared" si="6"/>
        <v/>
      </c>
      <c r="R36" s="90" t="str">
        <f t="shared" si="6"/>
        <v/>
      </c>
      <c r="S36" s="90" t="str">
        <f t="shared" si="6"/>
        <v/>
      </c>
      <c r="T36" s="90" t="str">
        <f t="shared" si="6"/>
        <v/>
      </c>
      <c r="U36" s="90" t="str">
        <f t="shared" si="6"/>
        <v/>
      </c>
      <c r="V36" s="90" t="str">
        <f t="shared" si="6"/>
        <v/>
      </c>
      <c r="W36" s="90" t="str">
        <f t="shared" si="6"/>
        <v/>
      </c>
      <c r="X36" s="90" t="str">
        <f t="shared" si="6"/>
        <v/>
      </c>
      <c r="Y36" s="78" t="str">
        <f t="shared" si="7"/>
        <v/>
      </c>
    </row>
    <row r="37" spans="1:25">
      <c r="A37" s="91">
        <f t="shared" si="2"/>
        <v>41488</v>
      </c>
      <c r="B37" s="90">
        <f t="shared" si="7"/>
        <v>1</v>
      </c>
      <c r="C37" s="90">
        <f t="shared" si="6"/>
        <v>1.1292</v>
      </c>
      <c r="D37" s="90">
        <f t="shared" si="6"/>
        <v>3.2717999999999998</v>
      </c>
      <c r="E37" s="90">
        <f t="shared" si="6"/>
        <v>1</v>
      </c>
      <c r="F37" s="90">
        <f t="shared" si="6"/>
        <v>1</v>
      </c>
      <c r="G37" s="90">
        <f t="shared" si="6"/>
        <v>1</v>
      </c>
      <c r="H37" s="90">
        <f t="shared" si="6"/>
        <v>27.97</v>
      </c>
      <c r="I37" s="90">
        <f t="shared" si="6"/>
        <v>1</v>
      </c>
      <c r="J37" s="90">
        <f t="shared" si="6"/>
        <v>2.8994</v>
      </c>
      <c r="K37" s="90">
        <f t="shared" si="6"/>
        <v>0.89090000000000003</v>
      </c>
      <c r="L37" s="90">
        <f t="shared" si="6"/>
        <v>1</v>
      </c>
      <c r="M37" s="90">
        <f t="shared" si="6"/>
        <v>1</v>
      </c>
      <c r="N37" s="90">
        <f t="shared" si="6"/>
        <v>0.89090000000000003</v>
      </c>
      <c r="O37" s="90">
        <f t="shared" si="6"/>
        <v>1.1368</v>
      </c>
      <c r="P37" s="90">
        <f t="shared" si="6"/>
        <v>1</v>
      </c>
      <c r="Q37" s="90" t="str">
        <f t="shared" si="6"/>
        <v/>
      </c>
      <c r="R37" s="90" t="str">
        <f t="shared" si="6"/>
        <v/>
      </c>
      <c r="S37" s="90" t="str">
        <f t="shared" si="6"/>
        <v/>
      </c>
      <c r="T37" s="90" t="str">
        <f t="shared" si="6"/>
        <v/>
      </c>
      <c r="U37" s="90" t="str">
        <f t="shared" si="6"/>
        <v/>
      </c>
      <c r="V37" s="90" t="str">
        <f t="shared" si="6"/>
        <v/>
      </c>
      <c r="W37" s="90" t="str">
        <f t="shared" si="6"/>
        <v/>
      </c>
      <c r="X37" s="90" t="str">
        <f t="shared" si="6"/>
        <v/>
      </c>
      <c r="Y37" s="78" t="str">
        <f t="shared" si="7"/>
        <v/>
      </c>
    </row>
    <row r="38" spans="1:25">
      <c r="A38" s="91">
        <f t="shared" si="2"/>
        <v>41489</v>
      </c>
      <c r="B38" s="90">
        <f t="shared" si="7"/>
        <v>1</v>
      </c>
      <c r="C38" s="90">
        <f t="shared" si="6"/>
        <v>1.1292</v>
      </c>
      <c r="D38" s="90">
        <f t="shared" si="6"/>
        <v>3.2717999999999998</v>
      </c>
      <c r="E38" s="90">
        <f t="shared" si="6"/>
        <v>1</v>
      </c>
      <c r="F38" s="90">
        <f t="shared" si="6"/>
        <v>1</v>
      </c>
      <c r="G38" s="90">
        <f t="shared" si="6"/>
        <v>1</v>
      </c>
      <c r="H38" s="90">
        <f t="shared" si="6"/>
        <v>27.97</v>
      </c>
      <c r="I38" s="90">
        <f t="shared" si="6"/>
        <v>1</v>
      </c>
      <c r="J38" s="90">
        <f t="shared" si="6"/>
        <v>2.8994</v>
      </c>
      <c r="K38" s="90">
        <f t="shared" si="6"/>
        <v>0.89090000000000003</v>
      </c>
      <c r="L38" s="90">
        <f t="shared" si="6"/>
        <v>1</v>
      </c>
      <c r="M38" s="90">
        <f t="shared" si="6"/>
        <v>1</v>
      </c>
      <c r="N38" s="90">
        <f t="shared" si="6"/>
        <v>0.89090000000000003</v>
      </c>
      <c r="O38" s="90">
        <f t="shared" si="6"/>
        <v>1.1368</v>
      </c>
      <c r="P38" s="90">
        <f t="shared" si="6"/>
        <v>1</v>
      </c>
      <c r="Q38" s="90" t="str">
        <f t="shared" si="6"/>
        <v/>
      </c>
      <c r="R38" s="90" t="str">
        <f t="shared" si="6"/>
        <v/>
      </c>
      <c r="S38" s="90" t="str">
        <f t="shared" si="6"/>
        <v/>
      </c>
      <c r="T38" s="90" t="str">
        <f t="shared" si="6"/>
        <v/>
      </c>
      <c r="U38" s="90" t="str">
        <f t="shared" si="6"/>
        <v/>
      </c>
      <c r="V38" s="90" t="str">
        <f t="shared" si="6"/>
        <v/>
      </c>
      <c r="W38" s="90" t="str">
        <f t="shared" si="6"/>
        <v/>
      </c>
      <c r="X38" s="90" t="str">
        <f t="shared" si="6"/>
        <v/>
      </c>
      <c r="Y38" s="78" t="str">
        <f t="shared" si="7"/>
        <v/>
      </c>
    </row>
    <row r="39" spans="1:25">
      <c r="A39" s="91">
        <f t="shared" si="2"/>
        <v>41490</v>
      </c>
      <c r="B39" s="90">
        <f t="shared" si="7"/>
        <v>1</v>
      </c>
      <c r="C39" s="90">
        <f t="shared" si="6"/>
        <v>1.1292</v>
      </c>
      <c r="D39" s="90">
        <f t="shared" si="6"/>
        <v>3.2717999999999998</v>
      </c>
      <c r="E39" s="90">
        <f t="shared" si="6"/>
        <v>1</v>
      </c>
      <c r="F39" s="90">
        <f t="shared" si="6"/>
        <v>1</v>
      </c>
      <c r="G39" s="90">
        <f t="shared" si="6"/>
        <v>1</v>
      </c>
      <c r="H39" s="90">
        <f t="shared" si="6"/>
        <v>27.97</v>
      </c>
      <c r="I39" s="90">
        <f t="shared" si="6"/>
        <v>1</v>
      </c>
      <c r="J39" s="90">
        <f t="shared" si="6"/>
        <v>2.8994</v>
      </c>
      <c r="K39" s="90">
        <f t="shared" si="6"/>
        <v>0.89090000000000003</v>
      </c>
      <c r="L39" s="90">
        <f t="shared" si="6"/>
        <v>1</v>
      </c>
      <c r="M39" s="90">
        <f t="shared" si="6"/>
        <v>1</v>
      </c>
      <c r="N39" s="90">
        <f t="shared" si="6"/>
        <v>0.89090000000000003</v>
      </c>
      <c r="O39" s="90">
        <f t="shared" si="6"/>
        <v>1.1368</v>
      </c>
      <c r="P39" s="90">
        <f t="shared" si="6"/>
        <v>1</v>
      </c>
      <c r="Q39" s="90" t="str">
        <f t="shared" si="6"/>
        <v/>
      </c>
      <c r="R39" s="90" t="str">
        <f t="shared" si="6"/>
        <v/>
      </c>
      <c r="S39" s="90" t="str">
        <f t="shared" si="6"/>
        <v/>
      </c>
      <c r="T39" s="90" t="str">
        <f t="shared" ref="C39:X51" si="8">IF(T$3="","",IF(T$3="AUD",1,IF(ISNA(VLOOKUP($A39,RBA_Curr_Exch,HLOOKUP(T$3,RBA_Stations,2,FALSE),FALSE)),VLOOKUP($A39,RBA_Curr_Exch,HLOOKUP(T$3,RBA_Stations,2,FALSE),TRUE),VLOOKUP($A39,RBA_Curr_Exch,HLOOKUP(T$3,RBA_Stations,2,FALSE),FALSE))))</f>
        <v/>
      </c>
      <c r="U39" s="90" t="str">
        <f t="shared" si="8"/>
        <v/>
      </c>
      <c r="V39" s="90" t="str">
        <f t="shared" si="8"/>
        <v/>
      </c>
      <c r="W39" s="90" t="str">
        <f t="shared" si="8"/>
        <v/>
      </c>
      <c r="X39" s="90" t="str">
        <f t="shared" si="8"/>
        <v/>
      </c>
      <c r="Y39" s="78" t="str">
        <f t="shared" si="7"/>
        <v/>
      </c>
    </row>
    <row r="40" spans="1:25">
      <c r="A40" s="91">
        <f t="shared" si="2"/>
        <v>41491</v>
      </c>
      <c r="B40" s="90">
        <f t="shared" si="7"/>
        <v>1</v>
      </c>
      <c r="C40" s="90">
        <f t="shared" si="8"/>
        <v>1.1292</v>
      </c>
      <c r="D40" s="90">
        <f t="shared" si="8"/>
        <v>3.2717999999999998</v>
      </c>
      <c r="E40" s="90">
        <f t="shared" si="8"/>
        <v>1</v>
      </c>
      <c r="F40" s="90">
        <f t="shared" si="8"/>
        <v>1</v>
      </c>
      <c r="G40" s="90">
        <f t="shared" si="8"/>
        <v>1</v>
      </c>
      <c r="H40" s="90">
        <f t="shared" si="8"/>
        <v>27.97</v>
      </c>
      <c r="I40" s="90">
        <f t="shared" si="8"/>
        <v>1</v>
      </c>
      <c r="J40" s="90">
        <f t="shared" si="8"/>
        <v>2.8994</v>
      </c>
      <c r="K40" s="90">
        <f t="shared" si="8"/>
        <v>0.89090000000000003</v>
      </c>
      <c r="L40" s="90">
        <f t="shared" si="8"/>
        <v>1</v>
      </c>
      <c r="M40" s="90">
        <f t="shared" si="8"/>
        <v>1</v>
      </c>
      <c r="N40" s="90">
        <f t="shared" si="8"/>
        <v>0.89090000000000003</v>
      </c>
      <c r="O40" s="90">
        <f t="shared" si="8"/>
        <v>1.1368</v>
      </c>
      <c r="P40" s="90">
        <f t="shared" si="8"/>
        <v>1</v>
      </c>
      <c r="Q40" s="90" t="str">
        <f t="shared" si="8"/>
        <v/>
      </c>
      <c r="R40" s="90" t="str">
        <f t="shared" si="8"/>
        <v/>
      </c>
      <c r="S40" s="90" t="str">
        <f t="shared" si="8"/>
        <v/>
      </c>
      <c r="T40" s="90" t="str">
        <f t="shared" si="8"/>
        <v/>
      </c>
      <c r="U40" s="90" t="str">
        <f t="shared" si="8"/>
        <v/>
      </c>
      <c r="V40" s="90" t="str">
        <f t="shared" si="8"/>
        <v/>
      </c>
      <c r="W40" s="90" t="str">
        <f t="shared" si="8"/>
        <v/>
      </c>
      <c r="X40" s="90" t="str">
        <f t="shared" si="8"/>
        <v/>
      </c>
      <c r="Y40" s="78" t="str">
        <f t="shared" si="7"/>
        <v/>
      </c>
    </row>
    <row r="41" spans="1:25">
      <c r="A41" s="91">
        <f t="shared" si="2"/>
        <v>41492</v>
      </c>
      <c r="B41" s="90">
        <f t="shared" si="7"/>
        <v>1</v>
      </c>
      <c r="C41" s="90">
        <f t="shared" si="8"/>
        <v>1.1436999999999999</v>
      </c>
      <c r="D41" s="90">
        <f t="shared" si="8"/>
        <v>3.2968000000000002</v>
      </c>
      <c r="E41" s="90">
        <f t="shared" si="8"/>
        <v>1</v>
      </c>
      <c r="F41" s="90">
        <f t="shared" si="8"/>
        <v>1</v>
      </c>
      <c r="G41" s="90">
        <f t="shared" si="8"/>
        <v>1</v>
      </c>
      <c r="H41" s="90">
        <f t="shared" si="8"/>
        <v>28.2</v>
      </c>
      <c r="I41" s="90">
        <f t="shared" si="8"/>
        <v>1</v>
      </c>
      <c r="J41" s="90">
        <f t="shared" si="8"/>
        <v>2.9045000000000001</v>
      </c>
      <c r="K41" s="90">
        <f t="shared" si="8"/>
        <v>0.89770000000000005</v>
      </c>
      <c r="L41" s="90">
        <f t="shared" si="8"/>
        <v>1</v>
      </c>
      <c r="M41" s="90">
        <f t="shared" si="8"/>
        <v>1</v>
      </c>
      <c r="N41" s="90">
        <f t="shared" si="8"/>
        <v>0.89770000000000005</v>
      </c>
      <c r="O41" s="90">
        <f t="shared" si="8"/>
        <v>1.1380999999999999</v>
      </c>
      <c r="P41" s="90">
        <f t="shared" si="8"/>
        <v>1</v>
      </c>
      <c r="Q41" s="90" t="str">
        <f t="shared" si="8"/>
        <v/>
      </c>
      <c r="R41" s="90" t="str">
        <f t="shared" si="8"/>
        <v/>
      </c>
      <c r="S41" s="90" t="str">
        <f t="shared" si="8"/>
        <v/>
      </c>
      <c r="T41" s="90" t="str">
        <f t="shared" si="8"/>
        <v/>
      </c>
      <c r="U41" s="90" t="str">
        <f t="shared" si="8"/>
        <v/>
      </c>
      <c r="V41" s="90" t="str">
        <f t="shared" si="8"/>
        <v/>
      </c>
      <c r="W41" s="90" t="str">
        <f t="shared" si="8"/>
        <v/>
      </c>
      <c r="X41" s="90" t="str">
        <f t="shared" si="8"/>
        <v/>
      </c>
      <c r="Y41" s="78" t="str">
        <f t="shared" si="7"/>
        <v/>
      </c>
    </row>
    <row r="42" spans="1:25">
      <c r="A42" s="91">
        <f t="shared" si="2"/>
        <v>41493</v>
      </c>
      <c r="B42" s="90">
        <f t="shared" si="7"/>
        <v>1</v>
      </c>
      <c r="C42" s="90">
        <f t="shared" si="8"/>
        <v>1.1331</v>
      </c>
      <c r="D42" s="90">
        <f t="shared" si="8"/>
        <v>3.2894999999999999</v>
      </c>
      <c r="E42" s="90">
        <f t="shared" si="8"/>
        <v>1</v>
      </c>
      <c r="F42" s="90">
        <f t="shared" si="8"/>
        <v>1</v>
      </c>
      <c r="G42" s="90">
        <f t="shared" si="8"/>
        <v>1</v>
      </c>
      <c r="H42" s="90">
        <f t="shared" si="8"/>
        <v>28.2</v>
      </c>
      <c r="I42" s="90">
        <f t="shared" si="8"/>
        <v>1</v>
      </c>
      <c r="J42" s="90">
        <f t="shared" si="8"/>
        <v>2.9150999999999998</v>
      </c>
      <c r="K42" s="90">
        <f t="shared" si="8"/>
        <v>0.89570000000000005</v>
      </c>
      <c r="L42" s="90">
        <f t="shared" si="8"/>
        <v>1</v>
      </c>
      <c r="M42" s="90">
        <f t="shared" si="8"/>
        <v>1</v>
      </c>
      <c r="N42" s="90">
        <f t="shared" si="8"/>
        <v>0.89570000000000005</v>
      </c>
      <c r="O42" s="90">
        <f t="shared" si="8"/>
        <v>1.1356999999999999</v>
      </c>
      <c r="P42" s="90">
        <f t="shared" si="8"/>
        <v>1</v>
      </c>
      <c r="Q42" s="90" t="str">
        <f t="shared" si="8"/>
        <v/>
      </c>
      <c r="R42" s="90" t="str">
        <f t="shared" si="8"/>
        <v/>
      </c>
      <c r="S42" s="90" t="str">
        <f t="shared" si="8"/>
        <v/>
      </c>
      <c r="T42" s="90" t="str">
        <f t="shared" si="8"/>
        <v/>
      </c>
      <c r="U42" s="90" t="str">
        <f t="shared" si="8"/>
        <v/>
      </c>
      <c r="V42" s="90" t="str">
        <f t="shared" si="8"/>
        <v/>
      </c>
      <c r="W42" s="90" t="str">
        <f t="shared" si="8"/>
        <v/>
      </c>
      <c r="X42" s="90" t="str">
        <f t="shared" si="8"/>
        <v/>
      </c>
      <c r="Y42" s="78" t="str">
        <f t="shared" si="7"/>
        <v/>
      </c>
    </row>
    <row r="43" spans="1:25">
      <c r="A43" s="91">
        <f t="shared" si="2"/>
        <v>41494</v>
      </c>
      <c r="B43" s="90">
        <f t="shared" si="7"/>
        <v>1</v>
      </c>
      <c r="C43" s="90">
        <f t="shared" si="8"/>
        <v>1.1397999999999999</v>
      </c>
      <c r="D43" s="90">
        <f t="shared" si="8"/>
        <v>3.3346</v>
      </c>
      <c r="E43" s="90">
        <f t="shared" si="8"/>
        <v>1</v>
      </c>
      <c r="F43" s="90">
        <f t="shared" si="8"/>
        <v>1</v>
      </c>
      <c r="G43" s="90">
        <f t="shared" si="8"/>
        <v>1</v>
      </c>
      <c r="H43" s="90">
        <f t="shared" si="8"/>
        <v>28.39</v>
      </c>
      <c r="I43" s="90">
        <f t="shared" si="8"/>
        <v>1</v>
      </c>
      <c r="J43" s="90">
        <f t="shared" si="8"/>
        <v>2.9550999999999998</v>
      </c>
      <c r="K43" s="90">
        <f t="shared" si="8"/>
        <v>0.90800000000000003</v>
      </c>
      <c r="L43" s="90">
        <f t="shared" si="8"/>
        <v>1</v>
      </c>
      <c r="M43" s="90">
        <f t="shared" si="8"/>
        <v>1</v>
      </c>
      <c r="N43" s="90">
        <f t="shared" si="8"/>
        <v>0.90800000000000003</v>
      </c>
      <c r="O43" s="90">
        <f t="shared" si="8"/>
        <v>1.1464000000000001</v>
      </c>
      <c r="P43" s="90">
        <f t="shared" si="8"/>
        <v>1</v>
      </c>
      <c r="Q43" s="90" t="str">
        <f t="shared" si="8"/>
        <v/>
      </c>
      <c r="R43" s="90" t="str">
        <f t="shared" si="8"/>
        <v/>
      </c>
      <c r="S43" s="90" t="str">
        <f t="shared" si="8"/>
        <v/>
      </c>
      <c r="T43" s="90" t="str">
        <f t="shared" si="8"/>
        <v/>
      </c>
      <c r="U43" s="90" t="str">
        <f t="shared" si="8"/>
        <v/>
      </c>
      <c r="V43" s="90" t="str">
        <f t="shared" si="8"/>
        <v/>
      </c>
      <c r="W43" s="90" t="str">
        <f t="shared" si="8"/>
        <v/>
      </c>
      <c r="X43" s="90" t="str">
        <f t="shared" si="8"/>
        <v/>
      </c>
      <c r="Y43" s="78" t="str">
        <f t="shared" si="7"/>
        <v/>
      </c>
    </row>
    <row r="44" spans="1:25">
      <c r="A44" s="91">
        <f t="shared" si="2"/>
        <v>41495</v>
      </c>
      <c r="B44" s="90">
        <f t="shared" si="7"/>
        <v>1</v>
      </c>
      <c r="C44" s="90">
        <f t="shared" si="8"/>
        <v>1.1399999999999999</v>
      </c>
      <c r="D44" s="90">
        <f t="shared" si="8"/>
        <v>3.3485999999999998</v>
      </c>
      <c r="E44" s="90">
        <f t="shared" si="8"/>
        <v>1</v>
      </c>
      <c r="F44" s="90">
        <f t="shared" si="8"/>
        <v>1</v>
      </c>
      <c r="G44" s="90">
        <f t="shared" si="8"/>
        <v>1</v>
      </c>
      <c r="H44" s="90">
        <f t="shared" si="8"/>
        <v>28.45</v>
      </c>
      <c r="I44" s="90">
        <f t="shared" si="8"/>
        <v>1</v>
      </c>
      <c r="J44" s="90">
        <f t="shared" si="8"/>
        <v>2.9674999999999998</v>
      </c>
      <c r="K44" s="90">
        <f t="shared" si="8"/>
        <v>0.91180000000000005</v>
      </c>
      <c r="L44" s="90">
        <f t="shared" si="8"/>
        <v>1</v>
      </c>
      <c r="M44" s="90">
        <f t="shared" si="8"/>
        <v>1</v>
      </c>
      <c r="N44" s="90">
        <f t="shared" si="8"/>
        <v>0.91180000000000005</v>
      </c>
      <c r="O44" s="90">
        <f t="shared" si="8"/>
        <v>1.1492</v>
      </c>
      <c r="P44" s="90">
        <f t="shared" si="8"/>
        <v>1</v>
      </c>
      <c r="Q44" s="90" t="str">
        <f t="shared" si="8"/>
        <v/>
      </c>
      <c r="R44" s="90" t="str">
        <f t="shared" si="8"/>
        <v/>
      </c>
      <c r="S44" s="90" t="str">
        <f t="shared" si="8"/>
        <v/>
      </c>
      <c r="T44" s="90" t="str">
        <f t="shared" si="8"/>
        <v/>
      </c>
      <c r="U44" s="90" t="str">
        <f t="shared" si="8"/>
        <v/>
      </c>
      <c r="V44" s="90" t="str">
        <f t="shared" si="8"/>
        <v/>
      </c>
      <c r="W44" s="90" t="str">
        <f t="shared" si="8"/>
        <v/>
      </c>
      <c r="X44" s="90" t="str">
        <f t="shared" si="8"/>
        <v/>
      </c>
      <c r="Y44" s="78" t="str">
        <f t="shared" si="7"/>
        <v/>
      </c>
    </row>
    <row r="45" spans="1:25">
      <c r="A45" s="91">
        <f t="shared" si="2"/>
        <v>41496</v>
      </c>
      <c r="B45" s="90">
        <f t="shared" ref="B45:Y54" si="9">IF(B$3="","",IF(B$3="AUD",1,IF(ISNA(VLOOKUP($A45,RBA_Curr_Exch,HLOOKUP(B$3,RBA_Stations,2,FALSE),FALSE)),VLOOKUP($A45,RBA_Curr_Exch,HLOOKUP(B$3,RBA_Stations,2,FALSE),TRUE),VLOOKUP($A45,RBA_Curr_Exch,HLOOKUP(B$3,RBA_Stations,2,FALSE),FALSE))))</f>
        <v>1</v>
      </c>
      <c r="C45" s="90">
        <f t="shared" si="8"/>
        <v>1.1399999999999999</v>
      </c>
      <c r="D45" s="90">
        <f t="shared" si="8"/>
        <v>3.3485999999999998</v>
      </c>
      <c r="E45" s="90">
        <f t="shared" si="8"/>
        <v>1</v>
      </c>
      <c r="F45" s="90">
        <f t="shared" si="8"/>
        <v>1</v>
      </c>
      <c r="G45" s="90">
        <f t="shared" si="8"/>
        <v>1</v>
      </c>
      <c r="H45" s="90">
        <f t="shared" si="8"/>
        <v>28.45</v>
      </c>
      <c r="I45" s="90">
        <f t="shared" si="8"/>
        <v>1</v>
      </c>
      <c r="J45" s="90">
        <f t="shared" si="8"/>
        <v>2.9674999999999998</v>
      </c>
      <c r="K45" s="90">
        <f t="shared" si="8"/>
        <v>0.91180000000000005</v>
      </c>
      <c r="L45" s="90">
        <f t="shared" si="8"/>
        <v>1</v>
      </c>
      <c r="M45" s="90">
        <f t="shared" si="8"/>
        <v>1</v>
      </c>
      <c r="N45" s="90">
        <f t="shared" si="8"/>
        <v>0.91180000000000005</v>
      </c>
      <c r="O45" s="90">
        <f t="shared" si="8"/>
        <v>1.1492</v>
      </c>
      <c r="P45" s="90">
        <f t="shared" si="8"/>
        <v>1</v>
      </c>
      <c r="Q45" s="90" t="str">
        <f t="shared" si="8"/>
        <v/>
      </c>
      <c r="R45" s="90" t="str">
        <f t="shared" si="8"/>
        <v/>
      </c>
      <c r="S45" s="90" t="str">
        <f t="shared" si="8"/>
        <v/>
      </c>
      <c r="T45" s="90" t="str">
        <f t="shared" si="8"/>
        <v/>
      </c>
      <c r="U45" s="90" t="str">
        <f t="shared" si="8"/>
        <v/>
      </c>
      <c r="V45" s="90" t="str">
        <f t="shared" si="8"/>
        <v/>
      </c>
      <c r="W45" s="90" t="str">
        <f t="shared" si="8"/>
        <v/>
      </c>
      <c r="X45" s="90" t="str">
        <f t="shared" si="8"/>
        <v/>
      </c>
      <c r="Y45" s="78" t="str">
        <f t="shared" si="9"/>
        <v/>
      </c>
    </row>
    <row r="46" spans="1:25">
      <c r="A46" s="91">
        <f t="shared" si="2"/>
        <v>41497</v>
      </c>
      <c r="B46" s="90">
        <f t="shared" si="9"/>
        <v>1</v>
      </c>
      <c r="C46" s="90">
        <f t="shared" si="8"/>
        <v>1.1399999999999999</v>
      </c>
      <c r="D46" s="90">
        <f t="shared" si="8"/>
        <v>3.3485999999999998</v>
      </c>
      <c r="E46" s="90">
        <f t="shared" si="8"/>
        <v>1</v>
      </c>
      <c r="F46" s="90">
        <f t="shared" si="8"/>
        <v>1</v>
      </c>
      <c r="G46" s="90">
        <f t="shared" si="8"/>
        <v>1</v>
      </c>
      <c r="H46" s="90">
        <f t="shared" si="8"/>
        <v>28.45</v>
      </c>
      <c r="I46" s="90">
        <f t="shared" si="8"/>
        <v>1</v>
      </c>
      <c r="J46" s="90">
        <f t="shared" si="8"/>
        <v>2.9674999999999998</v>
      </c>
      <c r="K46" s="90">
        <f t="shared" si="8"/>
        <v>0.91180000000000005</v>
      </c>
      <c r="L46" s="90">
        <f t="shared" si="8"/>
        <v>1</v>
      </c>
      <c r="M46" s="90">
        <f t="shared" si="8"/>
        <v>1</v>
      </c>
      <c r="N46" s="90">
        <f t="shared" si="8"/>
        <v>0.91180000000000005</v>
      </c>
      <c r="O46" s="90">
        <f t="shared" si="8"/>
        <v>1.1492</v>
      </c>
      <c r="P46" s="90">
        <f t="shared" si="8"/>
        <v>1</v>
      </c>
      <c r="Q46" s="90" t="str">
        <f t="shared" si="8"/>
        <v/>
      </c>
      <c r="R46" s="90" t="str">
        <f t="shared" si="8"/>
        <v/>
      </c>
      <c r="S46" s="90" t="str">
        <f t="shared" si="8"/>
        <v/>
      </c>
      <c r="T46" s="90" t="str">
        <f t="shared" si="8"/>
        <v/>
      </c>
      <c r="U46" s="90" t="str">
        <f t="shared" si="8"/>
        <v/>
      </c>
      <c r="V46" s="90" t="str">
        <f t="shared" si="8"/>
        <v/>
      </c>
      <c r="W46" s="90" t="str">
        <f t="shared" si="8"/>
        <v/>
      </c>
      <c r="X46" s="90" t="str">
        <f t="shared" si="8"/>
        <v/>
      </c>
      <c r="Y46" s="78" t="str">
        <f t="shared" si="9"/>
        <v/>
      </c>
    </row>
    <row r="47" spans="1:25">
      <c r="A47" s="91">
        <f t="shared" si="2"/>
        <v>41498</v>
      </c>
      <c r="B47" s="90">
        <f t="shared" si="9"/>
        <v>1</v>
      </c>
      <c r="C47" s="90">
        <f t="shared" si="8"/>
        <v>1.1455</v>
      </c>
      <c r="D47" s="90">
        <f t="shared" si="8"/>
        <v>3.3797999999999999</v>
      </c>
      <c r="E47" s="90">
        <f t="shared" si="8"/>
        <v>1</v>
      </c>
      <c r="F47" s="90">
        <f t="shared" si="8"/>
        <v>1</v>
      </c>
      <c r="G47" s="90">
        <f t="shared" si="8"/>
        <v>1</v>
      </c>
      <c r="H47" s="90">
        <f t="shared" si="8"/>
        <v>28.73</v>
      </c>
      <c r="I47" s="90">
        <f t="shared" si="8"/>
        <v>1</v>
      </c>
      <c r="J47" s="90">
        <f t="shared" si="8"/>
        <v>2.9822000000000002</v>
      </c>
      <c r="K47" s="90">
        <f t="shared" si="8"/>
        <v>0.92030000000000001</v>
      </c>
      <c r="L47" s="90">
        <f t="shared" si="8"/>
        <v>1</v>
      </c>
      <c r="M47" s="90">
        <f t="shared" si="8"/>
        <v>1</v>
      </c>
      <c r="N47" s="90">
        <f t="shared" si="8"/>
        <v>0.92030000000000001</v>
      </c>
      <c r="O47" s="90">
        <f t="shared" si="8"/>
        <v>1.1609</v>
      </c>
      <c r="P47" s="90">
        <f t="shared" si="8"/>
        <v>1</v>
      </c>
      <c r="Q47" s="90" t="str">
        <f t="shared" si="8"/>
        <v/>
      </c>
      <c r="R47" s="90" t="str">
        <f t="shared" si="8"/>
        <v/>
      </c>
      <c r="S47" s="90" t="str">
        <f t="shared" si="8"/>
        <v/>
      </c>
      <c r="T47" s="90" t="str">
        <f t="shared" si="8"/>
        <v/>
      </c>
      <c r="U47" s="90" t="str">
        <f t="shared" si="8"/>
        <v/>
      </c>
      <c r="V47" s="90" t="str">
        <f t="shared" si="8"/>
        <v/>
      </c>
      <c r="W47" s="90" t="str">
        <f t="shared" si="8"/>
        <v/>
      </c>
      <c r="X47" s="90" t="str">
        <f t="shared" si="8"/>
        <v/>
      </c>
      <c r="Y47" s="78" t="str">
        <f t="shared" si="9"/>
        <v/>
      </c>
    </row>
    <row r="48" spans="1:25">
      <c r="A48" s="91">
        <f t="shared" si="2"/>
        <v>41499</v>
      </c>
      <c r="B48" s="90">
        <f t="shared" si="9"/>
        <v>1</v>
      </c>
      <c r="C48" s="90">
        <f t="shared" si="8"/>
        <v>1.1422000000000001</v>
      </c>
      <c r="D48" s="90">
        <f t="shared" si="8"/>
        <v>3.3519000000000001</v>
      </c>
      <c r="E48" s="90">
        <f t="shared" si="8"/>
        <v>1</v>
      </c>
      <c r="F48" s="90">
        <f t="shared" si="8"/>
        <v>1</v>
      </c>
      <c r="G48" s="90">
        <f t="shared" si="8"/>
        <v>1</v>
      </c>
      <c r="H48" s="90">
        <f t="shared" si="8"/>
        <v>28.5</v>
      </c>
      <c r="I48" s="90">
        <f t="shared" si="8"/>
        <v>1</v>
      </c>
      <c r="J48" s="90">
        <f t="shared" si="8"/>
        <v>2.9712999999999998</v>
      </c>
      <c r="K48" s="90">
        <f t="shared" si="8"/>
        <v>0.91269999999999996</v>
      </c>
      <c r="L48" s="90">
        <f t="shared" si="8"/>
        <v>1</v>
      </c>
      <c r="M48" s="90">
        <f t="shared" si="8"/>
        <v>1</v>
      </c>
      <c r="N48" s="90">
        <f t="shared" si="8"/>
        <v>0.91269999999999996</v>
      </c>
      <c r="O48" s="90">
        <f t="shared" si="8"/>
        <v>1.1525000000000001</v>
      </c>
      <c r="P48" s="90">
        <f t="shared" si="8"/>
        <v>1</v>
      </c>
      <c r="Q48" s="90" t="str">
        <f t="shared" si="8"/>
        <v/>
      </c>
      <c r="R48" s="90" t="str">
        <f t="shared" si="8"/>
        <v/>
      </c>
      <c r="S48" s="90" t="str">
        <f t="shared" si="8"/>
        <v/>
      </c>
      <c r="T48" s="90" t="str">
        <f t="shared" si="8"/>
        <v/>
      </c>
      <c r="U48" s="90" t="str">
        <f t="shared" si="8"/>
        <v/>
      </c>
      <c r="V48" s="90" t="str">
        <f t="shared" si="8"/>
        <v/>
      </c>
      <c r="W48" s="90" t="str">
        <f t="shared" si="8"/>
        <v/>
      </c>
      <c r="X48" s="90" t="str">
        <f t="shared" si="8"/>
        <v/>
      </c>
      <c r="Y48" s="78" t="str">
        <f t="shared" si="9"/>
        <v/>
      </c>
    </row>
    <row r="49" spans="1:25">
      <c r="A49" s="91">
        <f t="shared" si="2"/>
        <v>41500</v>
      </c>
      <c r="B49" s="90">
        <f t="shared" si="9"/>
        <v>1</v>
      </c>
      <c r="C49" s="90">
        <f t="shared" si="8"/>
        <v>1.1398999999999999</v>
      </c>
      <c r="D49" s="90">
        <f t="shared" si="8"/>
        <v>3.3416000000000001</v>
      </c>
      <c r="E49" s="90">
        <f t="shared" si="8"/>
        <v>1</v>
      </c>
      <c r="F49" s="90">
        <f t="shared" si="8"/>
        <v>1</v>
      </c>
      <c r="G49" s="90">
        <f t="shared" si="8"/>
        <v>1</v>
      </c>
      <c r="H49" s="90">
        <f t="shared" si="8"/>
        <v>28.5</v>
      </c>
      <c r="I49" s="90">
        <f t="shared" si="8"/>
        <v>1</v>
      </c>
      <c r="J49" s="90">
        <f t="shared" si="8"/>
        <v>2.9790000000000001</v>
      </c>
      <c r="K49" s="90">
        <f t="shared" si="8"/>
        <v>0.90990000000000004</v>
      </c>
      <c r="L49" s="90">
        <f t="shared" si="8"/>
        <v>1</v>
      </c>
      <c r="M49" s="90">
        <f t="shared" si="8"/>
        <v>1</v>
      </c>
      <c r="N49" s="90">
        <f t="shared" si="8"/>
        <v>0.90990000000000004</v>
      </c>
      <c r="O49" s="90">
        <f t="shared" si="8"/>
        <v>1.1539999999999999</v>
      </c>
      <c r="P49" s="90">
        <f t="shared" si="8"/>
        <v>1</v>
      </c>
      <c r="Q49" s="90" t="str">
        <f t="shared" si="8"/>
        <v/>
      </c>
      <c r="R49" s="90" t="str">
        <f t="shared" si="8"/>
        <v/>
      </c>
      <c r="S49" s="90" t="str">
        <f t="shared" si="8"/>
        <v/>
      </c>
      <c r="T49" s="90" t="str">
        <f t="shared" si="8"/>
        <v/>
      </c>
      <c r="U49" s="90" t="str">
        <f t="shared" si="8"/>
        <v/>
      </c>
      <c r="V49" s="90" t="str">
        <f t="shared" si="8"/>
        <v/>
      </c>
      <c r="W49" s="90" t="str">
        <f t="shared" si="8"/>
        <v/>
      </c>
      <c r="X49" s="90" t="str">
        <f t="shared" si="8"/>
        <v/>
      </c>
      <c r="Y49" s="78" t="str">
        <f t="shared" si="9"/>
        <v/>
      </c>
    </row>
    <row r="50" spans="1:25">
      <c r="A50" s="91">
        <f t="shared" si="2"/>
        <v>41501</v>
      </c>
      <c r="B50" s="90">
        <f t="shared" si="9"/>
        <v>1</v>
      </c>
      <c r="C50" s="90">
        <f t="shared" si="8"/>
        <v>1.1375999999999999</v>
      </c>
      <c r="D50" s="90">
        <f t="shared" si="8"/>
        <v>3.3662000000000001</v>
      </c>
      <c r="E50" s="90">
        <f t="shared" si="8"/>
        <v>1</v>
      </c>
      <c r="F50" s="90">
        <f t="shared" si="8"/>
        <v>1</v>
      </c>
      <c r="G50" s="90">
        <f t="shared" si="8"/>
        <v>1</v>
      </c>
      <c r="H50" s="90">
        <f t="shared" si="8"/>
        <v>28.66</v>
      </c>
      <c r="I50" s="90">
        <f t="shared" si="8"/>
        <v>1</v>
      </c>
      <c r="J50" s="90">
        <f t="shared" si="8"/>
        <v>3.0051000000000001</v>
      </c>
      <c r="K50" s="90">
        <f t="shared" si="8"/>
        <v>0.91659999999999997</v>
      </c>
      <c r="L50" s="90">
        <f t="shared" si="8"/>
        <v>1</v>
      </c>
      <c r="M50" s="90">
        <f t="shared" si="8"/>
        <v>1</v>
      </c>
      <c r="N50" s="90">
        <f t="shared" si="8"/>
        <v>0.91659999999999997</v>
      </c>
      <c r="O50" s="90">
        <f t="shared" si="8"/>
        <v>1.1640999999999999</v>
      </c>
      <c r="P50" s="90">
        <f t="shared" si="8"/>
        <v>1</v>
      </c>
      <c r="Q50" s="90" t="str">
        <f t="shared" si="8"/>
        <v/>
      </c>
      <c r="R50" s="90" t="str">
        <f t="shared" si="8"/>
        <v/>
      </c>
      <c r="S50" s="90" t="str">
        <f t="shared" si="8"/>
        <v/>
      </c>
      <c r="T50" s="90" t="str">
        <f t="shared" si="8"/>
        <v/>
      </c>
      <c r="U50" s="90" t="str">
        <f t="shared" si="8"/>
        <v/>
      </c>
      <c r="V50" s="90" t="str">
        <f t="shared" si="8"/>
        <v/>
      </c>
      <c r="W50" s="90" t="str">
        <f t="shared" si="8"/>
        <v/>
      </c>
      <c r="X50" s="90" t="str">
        <f t="shared" si="8"/>
        <v/>
      </c>
      <c r="Y50" s="78" t="str">
        <f t="shared" si="9"/>
        <v/>
      </c>
    </row>
    <row r="51" spans="1:25">
      <c r="A51" s="91">
        <f t="shared" si="2"/>
        <v>41502</v>
      </c>
      <c r="B51" s="90">
        <f t="shared" si="9"/>
        <v>1</v>
      </c>
      <c r="C51" s="90">
        <f t="shared" si="8"/>
        <v>1.1344000000000001</v>
      </c>
      <c r="D51" s="90">
        <f t="shared" si="8"/>
        <v>3.3592</v>
      </c>
      <c r="E51" s="90">
        <f t="shared" si="8"/>
        <v>1</v>
      </c>
      <c r="F51" s="90">
        <f t="shared" si="8"/>
        <v>1</v>
      </c>
      <c r="G51" s="90">
        <f t="shared" si="8"/>
        <v>1</v>
      </c>
      <c r="H51" s="90">
        <f t="shared" si="8"/>
        <v>28.62</v>
      </c>
      <c r="I51" s="90">
        <f t="shared" si="8"/>
        <v>1</v>
      </c>
      <c r="J51" s="90">
        <f t="shared" si="8"/>
        <v>3.0007000000000001</v>
      </c>
      <c r="K51" s="90">
        <f t="shared" ref="C51:X62" si="10">IF(K$3="","",IF(K$3="AUD",1,IF(ISNA(VLOOKUP($A51,RBA_Curr_Exch,HLOOKUP(K$3,RBA_Stations,2,FALSE),FALSE)),VLOOKUP($A51,RBA_Curr_Exch,HLOOKUP(K$3,RBA_Stations,2,FALSE),TRUE),VLOOKUP($A51,RBA_Curr_Exch,HLOOKUP(K$3,RBA_Stations,2,FALSE),FALSE))))</f>
        <v>0.91469999999999996</v>
      </c>
      <c r="L51" s="90">
        <f t="shared" si="10"/>
        <v>1</v>
      </c>
      <c r="M51" s="90">
        <f t="shared" si="10"/>
        <v>1</v>
      </c>
      <c r="N51" s="90">
        <f t="shared" si="10"/>
        <v>0.91469999999999996</v>
      </c>
      <c r="O51" s="90">
        <f t="shared" si="10"/>
        <v>1.1626000000000001</v>
      </c>
      <c r="P51" s="90">
        <f t="shared" si="10"/>
        <v>1</v>
      </c>
      <c r="Q51" s="90" t="str">
        <f t="shared" si="10"/>
        <v/>
      </c>
      <c r="R51" s="90" t="str">
        <f t="shared" si="10"/>
        <v/>
      </c>
      <c r="S51" s="90" t="str">
        <f t="shared" si="10"/>
        <v/>
      </c>
      <c r="T51" s="90" t="str">
        <f t="shared" si="10"/>
        <v/>
      </c>
      <c r="U51" s="90" t="str">
        <f t="shared" si="10"/>
        <v/>
      </c>
      <c r="V51" s="90" t="str">
        <f t="shared" si="10"/>
        <v/>
      </c>
      <c r="W51" s="90" t="str">
        <f t="shared" si="10"/>
        <v/>
      </c>
      <c r="X51" s="90" t="str">
        <f t="shared" si="10"/>
        <v/>
      </c>
      <c r="Y51" s="78" t="str">
        <f t="shared" si="9"/>
        <v/>
      </c>
    </row>
    <row r="52" spans="1:25">
      <c r="A52" s="91">
        <f t="shared" si="2"/>
        <v>41503</v>
      </c>
      <c r="B52" s="90">
        <f t="shared" si="9"/>
        <v>1</v>
      </c>
      <c r="C52" s="90">
        <f t="shared" si="10"/>
        <v>1.1344000000000001</v>
      </c>
      <c r="D52" s="90">
        <f t="shared" si="10"/>
        <v>3.3592</v>
      </c>
      <c r="E52" s="90">
        <f t="shared" si="10"/>
        <v>1</v>
      </c>
      <c r="F52" s="90">
        <f t="shared" si="10"/>
        <v>1</v>
      </c>
      <c r="G52" s="90">
        <f t="shared" si="10"/>
        <v>1</v>
      </c>
      <c r="H52" s="90">
        <f t="shared" si="10"/>
        <v>28.62</v>
      </c>
      <c r="I52" s="90">
        <f t="shared" si="10"/>
        <v>1</v>
      </c>
      <c r="J52" s="90">
        <f t="shared" si="10"/>
        <v>3.0007000000000001</v>
      </c>
      <c r="K52" s="90">
        <f t="shared" si="10"/>
        <v>0.91469999999999996</v>
      </c>
      <c r="L52" s="90">
        <f t="shared" si="10"/>
        <v>1</v>
      </c>
      <c r="M52" s="90">
        <f t="shared" si="10"/>
        <v>1</v>
      </c>
      <c r="N52" s="90">
        <f t="shared" si="10"/>
        <v>0.91469999999999996</v>
      </c>
      <c r="O52" s="90">
        <f t="shared" si="10"/>
        <v>1.1626000000000001</v>
      </c>
      <c r="P52" s="90">
        <f t="shared" si="10"/>
        <v>1</v>
      </c>
      <c r="Q52" s="90" t="str">
        <f t="shared" si="10"/>
        <v/>
      </c>
      <c r="R52" s="90" t="str">
        <f t="shared" si="10"/>
        <v/>
      </c>
      <c r="S52" s="90" t="str">
        <f t="shared" si="10"/>
        <v/>
      </c>
      <c r="T52" s="90" t="str">
        <f t="shared" si="10"/>
        <v/>
      </c>
      <c r="U52" s="90" t="str">
        <f t="shared" si="10"/>
        <v/>
      </c>
      <c r="V52" s="90" t="str">
        <f t="shared" si="10"/>
        <v/>
      </c>
      <c r="W52" s="90" t="str">
        <f t="shared" si="10"/>
        <v/>
      </c>
      <c r="X52" s="90" t="str">
        <f t="shared" si="10"/>
        <v/>
      </c>
      <c r="Y52" s="78" t="str">
        <f t="shared" si="9"/>
        <v/>
      </c>
    </row>
    <row r="53" spans="1:25">
      <c r="A53" s="91">
        <f t="shared" si="2"/>
        <v>41504</v>
      </c>
      <c r="B53" s="90">
        <f t="shared" si="9"/>
        <v>1</v>
      </c>
      <c r="C53" s="90">
        <f t="shared" si="10"/>
        <v>1.1344000000000001</v>
      </c>
      <c r="D53" s="90">
        <f t="shared" si="10"/>
        <v>3.3592</v>
      </c>
      <c r="E53" s="90">
        <f t="shared" si="10"/>
        <v>1</v>
      </c>
      <c r="F53" s="90">
        <f t="shared" si="10"/>
        <v>1</v>
      </c>
      <c r="G53" s="90">
        <f t="shared" si="10"/>
        <v>1</v>
      </c>
      <c r="H53" s="90">
        <f t="shared" si="10"/>
        <v>28.62</v>
      </c>
      <c r="I53" s="90">
        <f t="shared" si="10"/>
        <v>1</v>
      </c>
      <c r="J53" s="90">
        <f t="shared" si="10"/>
        <v>3.0007000000000001</v>
      </c>
      <c r="K53" s="90">
        <f t="shared" si="10"/>
        <v>0.91469999999999996</v>
      </c>
      <c r="L53" s="90">
        <f t="shared" si="10"/>
        <v>1</v>
      </c>
      <c r="M53" s="90">
        <f t="shared" si="10"/>
        <v>1</v>
      </c>
      <c r="N53" s="90">
        <f t="shared" si="10"/>
        <v>0.91469999999999996</v>
      </c>
      <c r="O53" s="90">
        <f t="shared" si="10"/>
        <v>1.1626000000000001</v>
      </c>
      <c r="P53" s="90">
        <f t="shared" si="10"/>
        <v>1</v>
      </c>
      <c r="Q53" s="90" t="str">
        <f t="shared" si="10"/>
        <v/>
      </c>
      <c r="R53" s="90" t="str">
        <f t="shared" si="10"/>
        <v/>
      </c>
      <c r="S53" s="90" t="str">
        <f t="shared" si="10"/>
        <v/>
      </c>
      <c r="T53" s="90" t="str">
        <f t="shared" si="10"/>
        <v/>
      </c>
      <c r="U53" s="90" t="str">
        <f t="shared" si="10"/>
        <v/>
      </c>
      <c r="V53" s="90" t="str">
        <f t="shared" si="10"/>
        <v/>
      </c>
      <c r="W53" s="90" t="str">
        <f t="shared" si="10"/>
        <v/>
      </c>
      <c r="X53" s="90" t="str">
        <f t="shared" si="10"/>
        <v/>
      </c>
      <c r="Y53" s="78" t="str">
        <f t="shared" si="9"/>
        <v/>
      </c>
    </row>
    <row r="54" spans="1:25">
      <c r="A54" s="91">
        <f t="shared" si="2"/>
        <v>41505</v>
      </c>
      <c r="B54" s="90">
        <f t="shared" si="9"/>
        <v>1</v>
      </c>
      <c r="C54" s="90">
        <f t="shared" si="10"/>
        <v>1.1343000000000001</v>
      </c>
      <c r="D54" s="90">
        <f t="shared" si="10"/>
        <v>3.3845999999999998</v>
      </c>
      <c r="E54" s="90">
        <f t="shared" si="10"/>
        <v>1</v>
      </c>
      <c r="F54" s="90">
        <f t="shared" si="10"/>
        <v>1</v>
      </c>
      <c r="G54" s="90">
        <f t="shared" si="10"/>
        <v>1</v>
      </c>
      <c r="H54" s="90">
        <f t="shared" si="10"/>
        <v>28.89</v>
      </c>
      <c r="I54" s="90">
        <f t="shared" si="10"/>
        <v>1</v>
      </c>
      <c r="J54" s="90">
        <f t="shared" si="10"/>
        <v>3.0265</v>
      </c>
      <c r="K54" s="90">
        <f t="shared" si="10"/>
        <v>0.92159999999999997</v>
      </c>
      <c r="L54" s="90">
        <f t="shared" si="10"/>
        <v>1</v>
      </c>
      <c r="M54" s="90">
        <f t="shared" si="10"/>
        <v>1</v>
      </c>
      <c r="N54" s="90">
        <f t="shared" si="10"/>
        <v>0.92159999999999997</v>
      </c>
      <c r="O54" s="90">
        <f t="shared" si="10"/>
        <v>1.1749000000000001</v>
      </c>
      <c r="P54" s="90">
        <f t="shared" si="10"/>
        <v>1</v>
      </c>
      <c r="Q54" s="90" t="str">
        <f t="shared" si="10"/>
        <v/>
      </c>
      <c r="R54" s="90" t="str">
        <f t="shared" si="10"/>
        <v/>
      </c>
      <c r="S54" s="90" t="str">
        <f t="shared" si="10"/>
        <v/>
      </c>
      <c r="T54" s="90" t="str">
        <f t="shared" si="10"/>
        <v/>
      </c>
      <c r="U54" s="90" t="str">
        <f t="shared" si="10"/>
        <v/>
      </c>
      <c r="V54" s="90" t="str">
        <f t="shared" si="10"/>
        <v/>
      </c>
      <c r="W54" s="90" t="str">
        <f t="shared" si="10"/>
        <v/>
      </c>
      <c r="X54" s="90" t="str">
        <f t="shared" si="10"/>
        <v/>
      </c>
      <c r="Y54" s="78" t="str">
        <f t="shared" si="9"/>
        <v/>
      </c>
    </row>
    <row r="55" spans="1:25">
      <c r="A55" s="91">
        <f t="shared" si="2"/>
        <v>41506</v>
      </c>
      <c r="B55" s="90">
        <f t="shared" ref="B55:Y64" si="11">IF(B$3="","",IF(B$3="AUD",1,IF(ISNA(VLOOKUP($A55,RBA_Curr_Exch,HLOOKUP(B$3,RBA_Stations,2,FALSE),FALSE)),VLOOKUP($A55,RBA_Curr_Exch,HLOOKUP(B$3,RBA_Stations,2,FALSE),TRUE),VLOOKUP($A55,RBA_Curr_Exch,HLOOKUP(B$3,RBA_Stations,2,FALSE),FALSE))))</f>
        <v>1</v>
      </c>
      <c r="C55" s="90">
        <f t="shared" si="10"/>
        <v>1.1341000000000001</v>
      </c>
      <c r="D55" s="90">
        <f t="shared" si="10"/>
        <v>3.3273000000000001</v>
      </c>
      <c r="E55" s="90">
        <f t="shared" si="10"/>
        <v>1</v>
      </c>
      <c r="F55" s="90">
        <f t="shared" si="10"/>
        <v>1</v>
      </c>
      <c r="G55" s="90">
        <f t="shared" si="10"/>
        <v>1</v>
      </c>
      <c r="H55" s="90">
        <f t="shared" si="10"/>
        <v>28.68</v>
      </c>
      <c r="I55" s="90">
        <f t="shared" si="10"/>
        <v>1</v>
      </c>
      <c r="J55" s="90">
        <f t="shared" si="10"/>
        <v>2.9883999999999999</v>
      </c>
      <c r="K55" s="90">
        <f t="shared" si="10"/>
        <v>0.90600000000000003</v>
      </c>
      <c r="L55" s="90">
        <f t="shared" si="10"/>
        <v>1</v>
      </c>
      <c r="M55" s="90">
        <f t="shared" si="10"/>
        <v>1</v>
      </c>
      <c r="N55" s="90">
        <f t="shared" si="10"/>
        <v>0.90600000000000003</v>
      </c>
      <c r="O55" s="90">
        <f t="shared" si="10"/>
        <v>1.1581999999999999</v>
      </c>
      <c r="P55" s="90">
        <f t="shared" si="10"/>
        <v>1</v>
      </c>
      <c r="Q55" s="90" t="str">
        <f t="shared" si="10"/>
        <v/>
      </c>
      <c r="R55" s="90" t="str">
        <f t="shared" si="10"/>
        <v/>
      </c>
      <c r="S55" s="90" t="str">
        <f t="shared" si="10"/>
        <v/>
      </c>
      <c r="T55" s="90" t="str">
        <f t="shared" si="10"/>
        <v/>
      </c>
      <c r="U55" s="90" t="str">
        <f t="shared" si="10"/>
        <v/>
      </c>
      <c r="V55" s="90" t="str">
        <f t="shared" si="10"/>
        <v/>
      </c>
      <c r="W55" s="90" t="str">
        <f t="shared" si="10"/>
        <v/>
      </c>
      <c r="X55" s="90" t="str">
        <f t="shared" si="10"/>
        <v/>
      </c>
      <c r="Y55" s="78" t="str">
        <f t="shared" si="11"/>
        <v/>
      </c>
    </row>
    <row r="56" spans="1:25">
      <c r="A56" s="91">
        <f t="shared" si="2"/>
        <v>41507</v>
      </c>
      <c r="B56" s="90">
        <f t="shared" si="11"/>
        <v>1</v>
      </c>
      <c r="C56" s="90">
        <f t="shared" si="10"/>
        <v>1.1384000000000001</v>
      </c>
      <c r="D56" s="90">
        <f t="shared" si="10"/>
        <v>3.3188</v>
      </c>
      <c r="E56" s="90">
        <f t="shared" si="10"/>
        <v>1</v>
      </c>
      <c r="F56" s="90">
        <f t="shared" si="10"/>
        <v>1</v>
      </c>
      <c r="G56" s="90">
        <f t="shared" si="10"/>
        <v>1</v>
      </c>
      <c r="H56" s="90">
        <f t="shared" si="10"/>
        <v>28.74</v>
      </c>
      <c r="I56" s="90">
        <f t="shared" si="10"/>
        <v>1</v>
      </c>
      <c r="J56" s="90">
        <f t="shared" si="10"/>
        <v>2.9744999999999999</v>
      </c>
      <c r="K56" s="90">
        <f t="shared" si="10"/>
        <v>0.90369999999999995</v>
      </c>
      <c r="L56" s="90">
        <f t="shared" si="10"/>
        <v>1</v>
      </c>
      <c r="M56" s="90">
        <f t="shared" si="10"/>
        <v>1</v>
      </c>
      <c r="N56" s="90">
        <f t="shared" si="10"/>
        <v>0.90369999999999995</v>
      </c>
      <c r="O56" s="90">
        <f t="shared" si="10"/>
        <v>1.1537999999999999</v>
      </c>
      <c r="P56" s="90">
        <f t="shared" si="10"/>
        <v>1</v>
      </c>
      <c r="Q56" s="90" t="str">
        <f t="shared" si="10"/>
        <v/>
      </c>
      <c r="R56" s="90" t="str">
        <f t="shared" si="10"/>
        <v/>
      </c>
      <c r="S56" s="90" t="str">
        <f t="shared" si="10"/>
        <v/>
      </c>
      <c r="T56" s="90" t="str">
        <f t="shared" si="10"/>
        <v/>
      </c>
      <c r="U56" s="90" t="str">
        <f t="shared" si="10"/>
        <v/>
      </c>
      <c r="V56" s="90" t="str">
        <f t="shared" si="10"/>
        <v/>
      </c>
      <c r="W56" s="90" t="str">
        <f t="shared" si="10"/>
        <v/>
      </c>
      <c r="X56" s="90" t="str">
        <f t="shared" si="10"/>
        <v/>
      </c>
      <c r="Y56" s="78" t="str">
        <f t="shared" si="11"/>
        <v/>
      </c>
    </row>
    <row r="57" spans="1:25">
      <c r="A57" s="91">
        <f t="shared" si="2"/>
        <v>41508</v>
      </c>
      <c r="B57" s="90">
        <f t="shared" si="11"/>
        <v>1</v>
      </c>
      <c r="C57" s="90">
        <f t="shared" si="10"/>
        <v>1.1460999999999999</v>
      </c>
      <c r="D57" s="90">
        <f t="shared" si="10"/>
        <v>3.3018999999999998</v>
      </c>
      <c r="E57" s="90">
        <f t="shared" si="10"/>
        <v>1</v>
      </c>
      <c r="F57" s="90">
        <f t="shared" si="10"/>
        <v>1</v>
      </c>
      <c r="G57" s="90">
        <f t="shared" si="10"/>
        <v>1</v>
      </c>
      <c r="H57" s="90">
        <f t="shared" si="10"/>
        <v>28.87</v>
      </c>
      <c r="I57" s="90">
        <f t="shared" si="10"/>
        <v>1</v>
      </c>
      <c r="J57" s="90">
        <f t="shared" si="10"/>
        <v>2.9859</v>
      </c>
      <c r="K57" s="90">
        <f t="shared" si="10"/>
        <v>0.89910000000000001</v>
      </c>
      <c r="L57" s="90">
        <f t="shared" si="10"/>
        <v>1</v>
      </c>
      <c r="M57" s="90">
        <f t="shared" si="10"/>
        <v>1</v>
      </c>
      <c r="N57" s="90">
        <f t="shared" si="10"/>
        <v>0.89910000000000001</v>
      </c>
      <c r="O57" s="90">
        <f t="shared" si="10"/>
        <v>1.1543000000000001</v>
      </c>
      <c r="P57" s="90">
        <f t="shared" si="10"/>
        <v>1</v>
      </c>
      <c r="Q57" s="90" t="str">
        <f t="shared" si="10"/>
        <v/>
      </c>
      <c r="R57" s="90" t="str">
        <f t="shared" si="10"/>
        <v/>
      </c>
      <c r="S57" s="90" t="str">
        <f t="shared" si="10"/>
        <v/>
      </c>
      <c r="T57" s="90" t="str">
        <f t="shared" si="10"/>
        <v/>
      </c>
      <c r="U57" s="90" t="str">
        <f t="shared" si="10"/>
        <v/>
      </c>
      <c r="V57" s="90" t="str">
        <f t="shared" si="10"/>
        <v/>
      </c>
      <c r="W57" s="90" t="str">
        <f t="shared" si="10"/>
        <v/>
      </c>
      <c r="X57" s="90" t="str">
        <f t="shared" si="10"/>
        <v/>
      </c>
      <c r="Y57" s="78" t="str">
        <f t="shared" si="11"/>
        <v/>
      </c>
    </row>
    <row r="58" spans="1:25">
      <c r="A58" s="91">
        <f t="shared" si="2"/>
        <v>41509</v>
      </c>
      <c r="B58" s="90">
        <f t="shared" si="11"/>
        <v>1</v>
      </c>
      <c r="C58" s="90">
        <f t="shared" si="10"/>
        <v>1.1519999999999999</v>
      </c>
      <c r="D58" s="90">
        <f t="shared" si="10"/>
        <v>3.3086000000000002</v>
      </c>
      <c r="E58" s="90">
        <f t="shared" si="10"/>
        <v>1</v>
      </c>
      <c r="F58" s="90">
        <f t="shared" si="10"/>
        <v>1</v>
      </c>
      <c r="G58" s="90">
        <f t="shared" si="10"/>
        <v>1</v>
      </c>
      <c r="H58" s="90">
        <f t="shared" si="10"/>
        <v>28.79</v>
      </c>
      <c r="I58" s="90">
        <f t="shared" si="10"/>
        <v>1</v>
      </c>
      <c r="J58" s="90">
        <f t="shared" si="10"/>
        <v>2.9820000000000002</v>
      </c>
      <c r="K58" s="90">
        <f t="shared" si="10"/>
        <v>0.90090000000000003</v>
      </c>
      <c r="L58" s="90">
        <f t="shared" si="10"/>
        <v>1</v>
      </c>
      <c r="M58" s="90">
        <f t="shared" si="10"/>
        <v>1</v>
      </c>
      <c r="N58" s="90">
        <f t="shared" si="10"/>
        <v>0.90090000000000003</v>
      </c>
      <c r="O58" s="90">
        <f t="shared" si="10"/>
        <v>1.1539999999999999</v>
      </c>
      <c r="P58" s="90">
        <f t="shared" si="10"/>
        <v>1</v>
      </c>
      <c r="Q58" s="90" t="str">
        <f t="shared" si="10"/>
        <v/>
      </c>
      <c r="R58" s="90" t="str">
        <f t="shared" si="10"/>
        <v/>
      </c>
      <c r="S58" s="90" t="str">
        <f t="shared" si="10"/>
        <v/>
      </c>
      <c r="T58" s="90" t="str">
        <f t="shared" si="10"/>
        <v/>
      </c>
      <c r="U58" s="90" t="str">
        <f t="shared" si="10"/>
        <v/>
      </c>
      <c r="V58" s="90" t="str">
        <f t="shared" si="10"/>
        <v/>
      </c>
      <c r="W58" s="90" t="str">
        <f t="shared" si="10"/>
        <v/>
      </c>
      <c r="X58" s="90" t="str">
        <f t="shared" si="10"/>
        <v/>
      </c>
      <c r="Y58" s="78" t="str">
        <f t="shared" si="11"/>
        <v/>
      </c>
    </row>
    <row r="59" spans="1:25">
      <c r="A59" s="91">
        <f t="shared" si="2"/>
        <v>41510</v>
      </c>
      <c r="B59" s="90">
        <f t="shared" si="11"/>
        <v>1</v>
      </c>
      <c r="C59" s="90">
        <f t="shared" si="10"/>
        <v>1.1519999999999999</v>
      </c>
      <c r="D59" s="90">
        <f t="shared" si="10"/>
        <v>3.3086000000000002</v>
      </c>
      <c r="E59" s="90">
        <f t="shared" si="10"/>
        <v>1</v>
      </c>
      <c r="F59" s="90">
        <f t="shared" si="10"/>
        <v>1</v>
      </c>
      <c r="G59" s="90">
        <f t="shared" si="10"/>
        <v>1</v>
      </c>
      <c r="H59" s="90">
        <f t="shared" si="10"/>
        <v>28.79</v>
      </c>
      <c r="I59" s="90">
        <f t="shared" si="10"/>
        <v>1</v>
      </c>
      <c r="J59" s="90">
        <f t="shared" si="10"/>
        <v>2.9820000000000002</v>
      </c>
      <c r="K59" s="90">
        <f t="shared" si="10"/>
        <v>0.90090000000000003</v>
      </c>
      <c r="L59" s="90">
        <f t="shared" si="10"/>
        <v>1</v>
      </c>
      <c r="M59" s="90">
        <f t="shared" si="10"/>
        <v>1</v>
      </c>
      <c r="N59" s="90">
        <f t="shared" si="10"/>
        <v>0.90090000000000003</v>
      </c>
      <c r="O59" s="90">
        <f t="shared" si="10"/>
        <v>1.1539999999999999</v>
      </c>
      <c r="P59" s="90">
        <f t="shared" si="10"/>
        <v>1</v>
      </c>
      <c r="Q59" s="90" t="str">
        <f t="shared" si="10"/>
        <v/>
      </c>
      <c r="R59" s="90" t="str">
        <f t="shared" si="10"/>
        <v/>
      </c>
      <c r="S59" s="90" t="str">
        <f t="shared" si="10"/>
        <v/>
      </c>
      <c r="T59" s="90" t="str">
        <f t="shared" si="10"/>
        <v/>
      </c>
      <c r="U59" s="90" t="str">
        <f t="shared" si="10"/>
        <v/>
      </c>
      <c r="V59" s="90" t="str">
        <f t="shared" si="10"/>
        <v/>
      </c>
      <c r="W59" s="90" t="str">
        <f t="shared" si="10"/>
        <v/>
      </c>
      <c r="X59" s="90" t="str">
        <f t="shared" si="10"/>
        <v/>
      </c>
      <c r="Y59" s="78" t="str">
        <f t="shared" si="11"/>
        <v/>
      </c>
    </row>
    <row r="60" spans="1:25">
      <c r="A60" s="91">
        <f t="shared" si="2"/>
        <v>41511</v>
      </c>
      <c r="B60" s="90">
        <f t="shared" si="11"/>
        <v>1</v>
      </c>
      <c r="C60" s="90">
        <f t="shared" si="10"/>
        <v>1.1519999999999999</v>
      </c>
      <c r="D60" s="90">
        <f t="shared" si="10"/>
        <v>3.3086000000000002</v>
      </c>
      <c r="E60" s="90">
        <f t="shared" si="10"/>
        <v>1</v>
      </c>
      <c r="F60" s="90">
        <f t="shared" si="10"/>
        <v>1</v>
      </c>
      <c r="G60" s="90">
        <f t="shared" si="10"/>
        <v>1</v>
      </c>
      <c r="H60" s="90">
        <f t="shared" si="10"/>
        <v>28.79</v>
      </c>
      <c r="I60" s="90">
        <f t="shared" si="10"/>
        <v>1</v>
      </c>
      <c r="J60" s="90">
        <f t="shared" si="10"/>
        <v>2.9820000000000002</v>
      </c>
      <c r="K60" s="90">
        <f t="shared" si="10"/>
        <v>0.90090000000000003</v>
      </c>
      <c r="L60" s="90">
        <f t="shared" si="10"/>
        <v>1</v>
      </c>
      <c r="M60" s="90">
        <f t="shared" si="10"/>
        <v>1</v>
      </c>
      <c r="N60" s="90">
        <f t="shared" si="10"/>
        <v>0.90090000000000003</v>
      </c>
      <c r="O60" s="90">
        <f t="shared" si="10"/>
        <v>1.1539999999999999</v>
      </c>
      <c r="P60" s="90">
        <f t="shared" si="10"/>
        <v>1</v>
      </c>
      <c r="Q60" s="90" t="str">
        <f t="shared" si="10"/>
        <v/>
      </c>
      <c r="R60" s="90" t="str">
        <f t="shared" si="10"/>
        <v/>
      </c>
      <c r="S60" s="90" t="str">
        <f t="shared" si="10"/>
        <v/>
      </c>
      <c r="T60" s="90" t="str">
        <f t="shared" si="10"/>
        <v/>
      </c>
      <c r="U60" s="90" t="str">
        <f t="shared" si="10"/>
        <v/>
      </c>
      <c r="V60" s="90" t="str">
        <f t="shared" si="10"/>
        <v/>
      </c>
      <c r="W60" s="90" t="str">
        <f t="shared" si="10"/>
        <v/>
      </c>
      <c r="X60" s="90" t="str">
        <f t="shared" si="10"/>
        <v/>
      </c>
      <c r="Y60" s="78" t="str">
        <f t="shared" si="11"/>
        <v/>
      </c>
    </row>
    <row r="61" spans="1:25">
      <c r="A61" s="91">
        <f t="shared" si="2"/>
        <v>41512</v>
      </c>
      <c r="B61" s="90">
        <f t="shared" si="11"/>
        <v>1</v>
      </c>
      <c r="C61" s="90">
        <f t="shared" si="10"/>
        <v>1.1544000000000001</v>
      </c>
      <c r="D61" s="90">
        <f t="shared" si="10"/>
        <v>3.3199000000000001</v>
      </c>
      <c r="E61" s="90">
        <f t="shared" si="10"/>
        <v>1</v>
      </c>
      <c r="F61" s="90">
        <f t="shared" si="10"/>
        <v>1</v>
      </c>
      <c r="G61" s="90">
        <f t="shared" si="10"/>
        <v>1</v>
      </c>
      <c r="H61" s="90">
        <f t="shared" si="10"/>
        <v>28.87</v>
      </c>
      <c r="I61" s="90">
        <f t="shared" si="10"/>
        <v>1</v>
      </c>
      <c r="J61" s="90">
        <f t="shared" si="10"/>
        <v>2.9855</v>
      </c>
      <c r="K61" s="90">
        <f t="shared" si="10"/>
        <v>0.90400000000000003</v>
      </c>
      <c r="L61" s="90">
        <f t="shared" si="10"/>
        <v>1</v>
      </c>
      <c r="M61" s="90">
        <f t="shared" si="10"/>
        <v>1</v>
      </c>
      <c r="N61" s="90">
        <f t="shared" si="10"/>
        <v>0.90400000000000003</v>
      </c>
      <c r="O61" s="90">
        <f t="shared" si="10"/>
        <v>1.1568000000000001</v>
      </c>
      <c r="P61" s="90">
        <f t="shared" si="10"/>
        <v>1</v>
      </c>
      <c r="Q61" s="90" t="str">
        <f t="shared" si="10"/>
        <v/>
      </c>
      <c r="R61" s="90" t="str">
        <f t="shared" si="10"/>
        <v/>
      </c>
      <c r="S61" s="90" t="str">
        <f t="shared" si="10"/>
        <v/>
      </c>
      <c r="T61" s="90" t="str">
        <f t="shared" si="10"/>
        <v/>
      </c>
      <c r="U61" s="90" t="str">
        <f t="shared" si="10"/>
        <v/>
      </c>
      <c r="V61" s="90" t="str">
        <f t="shared" si="10"/>
        <v/>
      </c>
      <c r="W61" s="90" t="str">
        <f t="shared" si="10"/>
        <v/>
      </c>
      <c r="X61" s="90" t="str">
        <f t="shared" si="10"/>
        <v/>
      </c>
      <c r="Y61" s="78" t="str">
        <f t="shared" si="11"/>
        <v/>
      </c>
    </row>
    <row r="62" spans="1:25">
      <c r="A62" s="91">
        <f t="shared" si="2"/>
        <v>41513</v>
      </c>
      <c r="B62" s="90">
        <f t="shared" si="11"/>
        <v>1</v>
      </c>
      <c r="C62" s="90">
        <f t="shared" si="10"/>
        <v>1.1467000000000001</v>
      </c>
      <c r="D62" s="90">
        <f t="shared" si="10"/>
        <v>3.2902</v>
      </c>
      <c r="E62" s="90">
        <f t="shared" si="10"/>
        <v>1</v>
      </c>
      <c r="F62" s="90">
        <f t="shared" si="10"/>
        <v>1</v>
      </c>
      <c r="G62" s="90">
        <f t="shared" si="10"/>
        <v>1</v>
      </c>
      <c r="H62" s="90">
        <f t="shared" si="10"/>
        <v>28.83</v>
      </c>
      <c r="I62" s="90">
        <f t="shared" si="10"/>
        <v>1</v>
      </c>
      <c r="J62" s="90">
        <f t="shared" si="10"/>
        <v>2.9838</v>
      </c>
      <c r="K62" s="90">
        <f t="shared" si="10"/>
        <v>0.89590000000000003</v>
      </c>
      <c r="L62" s="90">
        <f t="shared" si="10"/>
        <v>1</v>
      </c>
      <c r="M62" s="90">
        <f t="shared" si="10"/>
        <v>1</v>
      </c>
      <c r="N62" s="90">
        <f t="shared" si="10"/>
        <v>0.89590000000000003</v>
      </c>
      <c r="O62" s="90">
        <f t="shared" si="10"/>
        <v>1.1500999999999999</v>
      </c>
      <c r="P62" s="90">
        <f t="shared" si="10"/>
        <v>1</v>
      </c>
      <c r="Q62" s="90" t="str">
        <f t="shared" si="10"/>
        <v/>
      </c>
      <c r="R62" s="90" t="str">
        <f t="shared" si="10"/>
        <v/>
      </c>
      <c r="S62" s="90" t="str">
        <f t="shared" si="10"/>
        <v/>
      </c>
      <c r="T62" s="90" t="str">
        <f t="shared" si="10"/>
        <v/>
      </c>
      <c r="U62" s="90" t="str">
        <f t="shared" si="10"/>
        <v/>
      </c>
      <c r="V62" s="90" t="str">
        <f t="shared" si="10"/>
        <v/>
      </c>
      <c r="W62" s="90" t="str">
        <f t="shared" si="10"/>
        <v/>
      </c>
      <c r="X62" s="90" t="str">
        <f t="shared" ref="C62:X74" si="12">IF(X$3="","",IF(X$3="AUD",1,IF(ISNA(VLOOKUP($A62,RBA_Curr_Exch,HLOOKUP(X$3,RBA_Stations,2,FALSE),FALSE)),VLOOKUP($A62,RBA_Curr_Exch,HLOOKUP(X$3,RBA_Stations,2,FALSE),TRUE),VLOOKUP($A62,RBA_Curr_Exch,HLOOKUP(X$3,RBA_Stations,2,FALSE),FALSE))))</f>
        <v/>
      </c>
      <c r="Y62" s="78" t="str">
        <f t="shared" si="11"/>
        <v/>
      </c>
    </row>
    <row r="63" spans="1:25">
      <c r="A63" s="91">
        <f t="shared" si="2"/>
        <v>41514</v>
      </c>
      <c r="B63" s="90">
        <f t="shared" si="11"/>
        <v>1</v>
      </c>
      <c r="C63" s="90">
        <f t="shared" si="12"/>
        <v>1.1475</v>
      </c>
      <c r="D63" s="90">
        <f t="shared" si="12"/>
        <v>3.2772999999999999</v>
      </c>
      <c r="E63" s="90">
        <f t="shared" si="12"/>
        <v>1</v>
      </c>
      <c r="F63" s="90">
        <f t="shared" si="12"/>
        <v>1</v>
      </c>
      <c r="G63" s="90">
        <f t="shared" si="12"/>
        <v>1</v>
      </c>
      <c r="H63" s="90">
        <f t="shared" si="12"/>
        <v>28.8</v>
      </c>
      <c r="I63" s="90">
        <f t="shared" si="12"/>
        <v>1</v>
      </c>
      <c r="J63" s="90">
        <f t="shared" si="12"/>
        <v>2.9762</v>
      </c>
      <c r="K63" s="90">
        <f t="shared" si="12"/>
        <v>0.89239999999999997</v>
      </c>
      <c r="L63" s="90">
        <f t="shared" si="12"/>
        <v>1</v>
      </c>
      <c r="M63" s="90">
        <f t="shared" si="12"/>
        <v>1</v>
      </c>
      <c r="N63" s="90">
        <f t="shared" si="12"/>
        <v>0.89239999999999997</v>
      </c>
      <c r="O63" s="90">
        <f t="shared" si="12"/>
        <v>1.1447000000000001</v>
      </c>
      <c r="P63" s="90">
        <f t="shared" si="12"/>
        <v>1</v>
      </c>
      <c r="Q63" s="90" t="str">
        <f t="shared" si="12"/>
        <v/>
      </c>
      <c r="R63" s="90" t="str">
        <f t="shared" si="12"/>
        <v/>
      </c>
      <c r="S63" s="90" t="str">
        <f t="shared" si="12"/>
        <v/>
      </c>
      <c r="T63" s="90" t="str">
        <f t="shared" si="12"/>
        <v/>
      </c>
      <c r="U63" s="90" t="str">
        <f t="shared" si="12"/>
        <v/>
      </c>
      <c r="V63" s="90" t="str">
        <f t="shared" si="12"/>
        <v/>
      </c>
      <c r="W63" s="90" t="str">
        <f t="shared" si="12"/>
        <v/>
      </c>
      <c r="X63" s="90" t="str">
        <f t="shared" si="12"/>
        <v/>
      </c>
      <c r="Y63" s="78" t="str">
        <f t="shared" si="11"/>
        <v/>
      </c>
    </row>
    <row r="64" spans="1:25">
      <c r="A64" s="91">
        <f t="shared" si="2"/>
        <v>41515</v>
      </c>
      <c r="B64" s="90">
        <f t="shared" si="11"/>
        <v>1</v>
      </c>
      <c r="C64" s="90">
        <f t="shared" si="12"/>
        <v>1.1456999999999999</v>
      </c>
      <c r="D64" s="90">
        <f t="shared" si="12"/>
        <v>3.2953000000000001</v>
      </c>
      <c r="E64" s="90">
        <f t="shared" si="12"/>
        <v>1</v>
      </c>
      <c r="F64" s="90">
        <f t="shared" si="12"/>
        <v>1</v>
      </c>
      <c r="G64" s="90">
        <f t="shared" si="12"/>
        <v>1</v>
      </c>
      <c r="H64" s="90">
        <f t="shared" si="12"/>
        <v>28.88</v>
      </c>
      <c r="I64" s="90">
        <f t="shared" si="12"/>
        <v>1</v>
      </c>
      <c r="J64" s="90">
        <f t="shared" si="12"/>
        <v>2.9741</v>
      </c>
      <c r="K64" s="90">
        <f t="shared" si="12"/>
        <v>0.89729999999999999</v>
      </c>
      <c r="L64" s="90">
        <f t="shared" si="12"/>
        <v>1</v>
      </c>
      <c r="M64" s="90">
        <f t="shared" si="12"/>
        <v>1</v>
      </c>
      <c r="N64" s="90">
        <f t="shared" si="12"/>
        <v>0.89729999999999999</v>
      </c>
      <c r="O64" s="90">
        <f t="shared" si="12"/>
        <v>1.1456</v>
      </c>
      <c r="P64" s="90">
        <f t="shared" si="12"/>
        <v>1</v>
      </c>
      <c r="Q64" s="90" t="str">
        <f t="shared" si="12"/>
        <v/>
      </c>
      <c r="R64" s="90" t="str">
        <f t="shared" si="12"/>
        <v/>
      </c>
      <c r="S64" s="90" t="str">
        <f t="shared" si="12"/>
        <v/>
      </c>
      <c r="T64" s="90" t="str">
        <f t="shared" si="12"/>
        <v/>
      </c>
      <c r="U64" s="90" t="str">
        <f t="shared" si="12"/>
        <v/>
      </c>
      <c r="V64" s="90" t="str">
        <f t="shared" si="12"/>
        <v/>
      </c>
      <c r="W64" s="90" t="str">
        <f t="shared" si="12"/>
        <v/>
      </c>
      <c r="X64" s="90" t="str">
        <f t="shared" si="12"/>
        <v/>
      </c>
      <c r="Y64" s="78" t="str">
        <f t="shared" si="11"/>
        <v/>
      </c>
    </row>
    <row r="65" spans="1:25">
      <c r="A65" s="91">
        <f t="shared" si="2"/>
        <v>41516</v>
      </c>
      <c r="B65" s="90">
        <f t="shared" ref="B65:Y74" si="13">IF(B$3="","",IF(B$3="AUD",1,IF(ISNA(VLOOKUP($A65,RBA_Curr_Exch,HLOOKUP(B$3,RBA_Stations,2,FALSE),FALSE)),VLOOKUP($A65,RBA_Curr_Exch,HLOOKUP(B$3,RBA_Stations,2,FALSE),TRUE),VLOOKUP($A65,RBA_Curr_Exch,HLOOKUP(B$3,RBA_Stations,2,FALSE),FALSE))))</f>
        <v>1</v>
      </c>
      <c r="C65" s="90">
        <f t="shared" si="12"/>
        <v>1.1491</v>
      </c>
      <c r="D65" s="90">
        <f t="shared" si="12"/>
        <v>3.2858000000000001</v>
      </c>
      <c r="E65" s="90">
        <f t="shared" si="12"/>
        <v>1</v>
      </c>
      <c r="F65" s="90">
        <f t="shared" si="12"/>
        <v>1</v>
      </c>
      <c r="G65" s="90">
        <f t="shared" si="12"/>
        <v>1</v>
      </c>
      <c r="H65" s="90">
        <f t="shared" si="12"/>
        <v>28.72</v>
      </c>
      <c r="I65" s="90">
        <f t="shared" si="12"/>
        <v>1</v>
      </c>
      <c r="J65" s="90">
        <f t="shared" si="12"/>
        <v>2.944</v>
      </c>
      <c r="K65" s="90">
        <f t="shared" si="12"/>
        <v>0.89470000000000005</v>
      </c>
      <c r="L65" s="90">
        <f t="shared" si="12"/>
        <v>1</v>
      </c>
      <c r="M65" s="90">
        <f t="shared" si="12"/>
        <v>1</v>
      </c>
      <c r="N65" s="90">
        <f t="shared" si="12"/>
        <v>0.89470000000000005</v>
      </c>
      <c r="O65" s="90">
        <f t="shared" si="12"/>
        <v>1.1400999999999999</v>
      </c>
      <c r="P65" s="90">
        <f t="shared" si="12"/>
        <v>1</v>
      </c>
      <c r="Q65" s="90" t="str">
        <f t="shared" si="12"/>
        <v/>
      </c>
      <c r="R65" s="90" t="str">
        <f t="shared" si="12"/>
        <v/>
      </c>
      <c r="S65" s="90" t="str">
        <f t="shared" si="12"/>
        <v/>
      </c>
      <c r="T65" s="90" t="str">
        <f t="shared" si="12"/>
        <v/>
      </c>
      <c r="U65" s="90" t="str">
        <f t="shared" si="12"/>
        <v/>
      </c>
      <c r="V65" s="90" t="str">
        <f t="shared" si="12"/>
        <v/>
      </c>
      <c r="W65" s="90" t="str">
        <f t="shared" si="12"/>
        <v/>
      </c>
      <c r="X65" s="90" t="str">
        <f t="shared" si="12"/>
        <v/>
      </c>
      <c r="Y65" s="78" t="str">
        <f t="shared" si="13"/>
        <v/>
      </c>
    </row>
    <row r="66" spans="1:25">
      <c r="A66" s="91">
        <f t="shared" si="2"/>
        <v>41517</v>
      </c>
      <c r="B66" s="90">
        <f t="shared" si="13"/>
        <v>1</v>
      </c>
      <c r="C66" s="90">
        <f t="shared" si="12"/>
        <v>1.1491</v>
      </c>
      <c r="D66" s="90">
        <f t="shared" si="12"/>
        <v>3.2858000000000001</v>
      </c>
      <c r="E66" s="90">
        <f t="shared" si="12"/>
        <v>1</v>
      </c>
      <c r="F66" s="90">
        <f t="shared" si="12"/>
        <v>1</v>
      </c>
      <c r="G66" s="90">
        <f t="shared" si="12"/>
        <v>1</v>
      </c>
      <c r="H66" s="90">
        <f t="shared" si="12"/>
        <v>28.72</v>
      </c>
      <c r="I66" s="90">
        <f t="shared" si="12"/>
        <v>1</v>
      </c>
      <c r="J66" s="90">
        <f t="shared" si="12"/>
        <v>2.944</v>
      </c>
      <c r="K66" s="90">
        <f t="shared" si="12"/>
        <v>0.89470000000000005</v>
      </c>
      <c r="L66" s="90">
        <f t="shared" si="12"/>
        <v>1</v>
      </c>
      <c r="M66" s="90">
        <f t="shared" si="12"/>
        <v>1</v>
      </c>
      <c r="N66" s="90">
        <f t="shared" si="12"/>
        <v>0.89470000000000005</v>
      </c>
      <c r="O66" s="90">
        <f t="shared" si="12"/>
        <v>1.1400999999999999</v>
      </c>
      <c r="P66" s="90">
        <f t="shared" si="12"/>
        <v>1</v>
      </c>
      <c r="Q66" s="90" t="str">
        <f t="shared" si="12"/>
        <v/>
      </c>
      <c r="R66" s="90" t="str">
        <f t="shared" si="12"/>
        <v/>
      </c>
      <c r="S66" s="90" t="str">
        <f t="shared" si="12"/>
        <v/>
      </c>
      <c r="T66" s="90" t="str">
        <f t="shared" si="12"/>
        <v/>
      </c>
      <c r="U66" s="90" t="str">
        <f t="shared" si="12"/>
        <v/>
      </c>
      <c r="V66" s="90" t="str">
        <f t="shared" si="12"/>
        <v/>
      </c>
      <c r="W66" s="90" t="str">
        <f t="shared" si="12"/>
        <v/>
      </c>
      <c r="X66" s="90" t="str">
        <f t="shared" si="12"/>
        <v/>
      </c>
      <c r="Y66" s="78" t="str">
        <f t="shared" si="13"/>
        <v/>
      </c>
    </row>
    <row r="67" spans="1:25">
      <c r="A67" s="91">
        <f t="shared" si="2"/>
        <v>41518</v>
      </c>
      <c r="B67" s="90">
        <f t="shared" si="13"/>
        <v>1</v>
      </c>
      <c r="C67" s="90">
        <f t="shared" si="12"/>
        <v>1.1491</v>
      </c>
      <c r="D67" s="90">
        <f t="shared" si="12"/>
        <v>3.2858000000000001</v>
      </c>
      <c r="E67" s="90">
        <f t="shared" si="12"/>
        <v>1</v>
      </c>
      <c r="F67" s="90">
        <f t="shared" si="12"/>
        <v>1</v>
      </c>
      <c r="G67" s="90">
        <f t="shared" si="12"/>
        <v>1</v>
      </c>
      <c r="H67" s="90">
        <f t="shared" si="12"/>
        <v>28.72</v>
      </c>
      <c r="I67" s="90">
        <f t="shared" si="12"/>
        <v>1</v>
      </c>
      <c r="J67" s="90">
        <f t="shared" si="12"/>
        <v>2.944</v>
      </c>
      <c r="K67" s="90">
        <f t="shared" si="12"/>
        <v>0.89470000000000005</v>
      </c>
      <c r="L67" s="90">
        <f t="shared" si="12"/>
        <v>1</v>
      </c>
      <c r="M67" s="90">
        <f t="shared" si="12"/>
        <v>1</v>
      </c>
      <c r="N67" s="90">
        <f t="shared" si="12"/>
        <v>0.89470000000000005</v>
      </c>
      <c r="O67" s="90">
        <f t="shared" si="12"/>
        <v>1.1400999999999999</v>
      </c>
      <c r="P67" s="90">
        <f t="shared" si="12"/>
        <v>1</v>
      </c>
      <c r="Q67" s="90" t="str">
        <f t="shared" si="12"/>
        <v/>
      </c>
      <c r="R67" s="90" t="str">
        <f t="shared" si="12"/>
        <v/>
      </c>
      <c r="S67" s="90" t="str">
        <f t="shared" si="12"/>
        <v/>
      </c>
      <c r="T67" s="90" t="str">
        <f t="shared" si="12"/>
        <v/>
      </c>
      <c r="U67" s="90" t="str">
        <f t="shared" si="12"/>
        <v/>
      </c>
      <c r="V67" s="90" t="str">
        <f t="shared" si="12"/>
        <v/>
      </c>
      <c r="W67" s="90" t="str">
        <f t="shared" si="12"/>
        <v/>
      </c>
      <c r="X67" s="90" t="str">
        <f t="shared" si="12"/>
        <v/>
      </c>
      <c r="Y67" s="78" t="str">
        <f t="shared" si="13"/>
        <v/>
      </c>
    </row>
    <row r="68" spans="1:25">
      <c r="A68" s="91">
        <f t="shared" si="2"/>
        <v>41519</v>
      </c>
      <c r="B68" s="90">
        <f t="shared" si="13"/>
        <v>1</v>
      </c>
      <c r="C68" s="90">
        <f t="shared" si="12"/>
        <v>1.1516</v>
      </c>
      <c r="D68" s="90">
        <f t="shared" si="12"/>
        <v>3.2938999999999998</v>
      </c>
      <c r="E68" s="90">
        <f t="shared" si="12"/>
        <v>1</v>
      </c>
      <c r="F68" s="90">
        <f t="shared" si="12"/>
        <v>1</v>
      </c>
      <c r="G68" s="90">
        <f t="shared" si="12"/>
        <v>1</v>
      </c>
      <c r="H68" s="90">
        <f t="shared" si="12"/>
        <v>28.82</v>
      </c>
      <c r="I68" s="90">
        <f t="shared" si="12"/>
        <v>1</v>
      </c>
      <c r="J68" s="90">
        <f t="shared" si="12"/>
        <v>2.9459</v>
      </c>
      <c r="K68" s="90">
        <f t="shared" si="12"/>
        <v>0.89690000000000003</v>
      </c>
      <c r="L68" s="90">
        <f t="shared" si="12"/>
        <v>1</v>
      </c>
      <c r="M68" s="90">
        <f t="shared" si="12"/>
        <v>1</v>
      </c>
      <c r="N68" s="90">
        <f t="shared" si="12"/>
        <v>0.89690000000000003</v>
      </c>
      <c r="O68" s="90">
        <f t="shared" si="12"/>
        <v>1.1426000000000001</v>
      </c>
      <c r="P68" s="90">
        <f t="shared" si="12"/>
        <v>1</v>
      </c>
      <c r="Q68" s="90" t="str">
        <f t="shared" si="12"/>
        <v/>
      </c>
      <c r="R68" s="90" t="str">
        <f t="shared" si="12"/>
        <v/>
      </c>
      <c r="S68" s="90" t="str">
        <f t="shared" si="12"/>
        <v/>
      </c>
      <c r="T68" s="90" t="str">
        <f t="shared" si="12"/>
        <v/>
      </c>
      <c r="U68" s="90" t="str">
        <f t="shared" si="12"/>
        <v/>
      </c>
      <c r="V68" s="90" t="str">
        <f t="shared" si="12"/>
        <v/>
      </c>
      <c r="W68" s="90" t="str">
        <f t="shared" si="12"/>
        <v/>
      </c>
      <c r="X68" s="90" t="str">
        <f t="shared" si="12"/>
        <v/>
      </c>
      <c r="Y68" s="78" t="str">
        <f t="shared" si="13"/>
        <v/>
      </c>
    </row>
    <row r="69" spans="1:25">
      <c r="A69" s="91">
        <f t="shared" si="2"/>
        <v>41520</v>
      </c>
      <c r="B69" s="90">
        <f t="shared" si="13"/>
        <v>1</v>
      </c>
      <c r="C69" s="90">
        <f t="shared" si="12"/>
        <v>1.1540999999999999</v>
      </c>
      <c r="D69" s="90">
        <f t="shared" si="12"/>
        <v>3.3174000000000001</v>
      </c>
      <c r="E69" s="90">
        <f t="shared" si="12"/>
        <v>1</v>
      </c>
      <c r="F69" s="90">
        <f t="shared" si="12"/>
        <v>1</v>
      </c>
      <c r="G69" s="90">
        <f t="shared" si="12"/>
        <v>1</v>
      </c>
      <c r="H69" s="90">
        <f t="shared" si="12"/>
        <v>28.95</v>
      </c>
      <c r="I69" s="90">
        <f t="shared" si="12"/>
        <v>1</v>
      </c>
      <c r="J69" s="90">
        <f t="shared" si="12"/>
        <v>2.9552</v>
      </c>
      <c r="K69" s="90">
        <f t="shared" si="12"/>
        <v>0.90329999999999999</v>
      </c>
      <c r="L69" s="90">
        <f t="shared" si="12"/>
        <v>1</v>
      </c>
      <c r="M69" s="90">
        <f t="shared" si="12"/>
        <v>1</v>
      </c>
      <c r="N69" s="90">
        <f t="shared" si="12"/>
        <v>0.90329999999999999</v>
      </c>
      <c r="O69" s="90">
        <f t="shared" si="12"/>
        <v>1.151</v>
      </c>
      <c r="P69" s="90">
        <f t="shared" si="12"/>
        <v>1</v>
      </c>
      <c r="Q69" s="90" t="str">
        <f t="shared" si="12"/>
        <v/>
      </c>
      <c r="R69" s="90" t="str">
        <f t="shared" si="12"/>
        <v/>
      </c>
      <c r="S69" s="90" t="str">
        <f t="shared" si="12"/>
        <v/>
      </c>
      <c r="T69" s="90" t="str">
        <f t="shared" si="12"/>
        <v/>
      </c>
      <c r="U69" s="90" t="str">
        <f t="shared" si="12"/>
        <v/>
      </c>
      <c r="V69" s="90" t="str">
        <f t="shared" si="12"/>
        <v/>
      </c>
      <c r="W69" s="90" t="str">
        <f t="shared" si="12"/>
        <v/>
      </c>
      <c r="X69" s="90" t="str">
        <f t="shared" si="12"/>
        <v/>
      </c>
      <c r="Y69" s="78" t="str">
        <f t="shared" si="13"/>
        <v/>
      </c>
    </row>
    <row r="70" spans="1:25">
      <c r="A70" s="91">
        <f t="shared" si="2"/>
        <v>41521</v>
      </c>
      <c r="B70" s="90">
        <f t="shared" si="13"/>
        <v>1</v>
      </c>
      <c r="C70" s="90">
        <f t="shared" si="12"/>
        <v>1.1646000000000001</v>
      </c>
      <c r="D70" s="90">
        <f t="shared" si="12"/>
        <v>3.3409</v>
      </c>
      <c r="E70" s="90">
        <f t="shared" si="12"/>
        <v>1</v>
      </c>
      <c r="F70" s="90">
        <f t="shared" si="12"/>
        <v>1</v>
      </c>
      <c r="G70" s="90">
        <f t="shared" si="12"/>
        <v>1</v>
      </c>
      <c r="H70" s="90">
        <f t="shared" si="12"/>
        <v>29.29</v>
      </c>
      <c r="I70" s="90">
        <f t="shared" si="12"/>
        <v>1</v>
      </c>
      <c r="J70" s="90">
        <f t="shared" si="12"/>
        <v>2.9969999999999999</v>
      </c>
      <c r="K70" s="90">
        <f t="shared" si="12"/>
        <v>0.90969999999999995</v>
      </c>
      <c r="L70" s="90">
        <f t="shared" si="12"/>
        <v>1</v>
      </c>
      <c r="M70" s="90">
        <f t="shared" si="12"/>
        <v>1</v>
      </c>
      <c r="N70" s="90">
        <f t="shared" si="12"/>
        <v>0.90969999999999995</v>
      </c>
      <c r="O70" s="90">
        <f t="shared" si="12"/>
        <v>1.1613</v>
      </c>
      <c r="P70" s="90">
        <f t="shared" si="12"/>
        <v>1</v>
      </c>
      <c r="Q70" s="90" t="str">
        <f t="shared" si="12"/>
        <v/>
      </c>
      <c r="R70" s="90" t="str">
        <f t="shared" si="12"/>
        <v/>
      </c>
      <c r="S70" s="90" t="str">
        <f t="shared" si="12"/>
        <v/>
      </c>
      <c r="T70" s="90" t="str">
        <f t="shared" si="12"/>
        <v/>
      </c>
      <c r="U70" s="90" t="str">
        <f t="shared" si="12"/>
        <v/>
      </c>
      <c r="V70" s="90" t="str">
        <f t="shared" si="12"/>
        <v/>
      </c>
      <c r="W70" s="90" t="str">
        <f t="shared" si="12"/>
        <v/>
      </c>
      <c r="X70" s="90" t="str">
        <f t="shared" si="12"/>
        <v/>
      </c>
      <c r="Y70" s="78" t="str">
        <f t="shared" si="13"/>
        <v/>
      </c>
    </row>
    <row r="71" spans="1:25">
      <c r="A71" s="91">
        <f t="shared" ref="A71:A134" si="14">A70+1</f>
        <v>41522</v>
      </c>
      <c r="B71" s="90">
        <f t="shared" si="13"/>
        <v>1</v>
      </c>
      <c r="C71" s="90">
        <f t="shared" si="12"/>
        <v>1.1611</v>
      </c>
      <c r="D71" s="90">
        <f t="shared" si="12"/>
        <v>3.3643999999999998</v>
      </c>
      <c r="E71" s="90">
        <f t="shared" si="12"/>
        <v>1</v>
      </c>
      <c r="F71" s="90">
        <f t="shared" si="12"/>
        <v>1</v>
      </c>
      <c r="G71" s="90">
        <f t="shared" si="12"/>
        <v>1</v>
      </c>
      <c r="H71" s="90">
        <f t="shared" si="12"/>
        <v>29.54</v>
      </c>
      <c r="I71" s="90">
        <f t="shared" si="12"/>
        <v>1</v>
      </c>
      <c r="J71" s="90">
        <f t="shared" si="12"/>
        <v>3.0171999999999999</v>
      </c>
      <c r="K71" s="90">
        <f t="shared" si="12"/>
        <v>0.91610000000000003</v>
      </c>
      <c r="L71" s="90">
        <f t="shared" si="12"/>
        <v>1</v>
      </c>
      <c r="M71" s="90">
        <f t="shared" si="12"/>
        <v>1</v>
      </c>
      <c r="N71" s="90">
        <f t="shared" si="12"/>
        <v>0.91610000000000003</v>
      </c>
      <c r="O71" s="90">
        <f t="shared" si="12"/>
        <v>1.1698999999999999</v>
      </c>
      <c r="P71" s="90">
        <f t="shared" si="12"/>
        <v>1</v>
      </c>
      <c r="Q71" s="90" t="str">
        <f t="shared" si="12"/>
        <v/>
      </c>
      <c r="R71" s="90" t="str">
        <f t="shared" si="12"/>
        <v/>
      </c>
      <c r="S71" s="90" t="str">
        <f t="shared" si="12"/>
        <v/>
      </c>
      <c r="T71" s="90" t="str">
        <f t="shared" si="12"/>
        <v/>
      </c>
      <c r="U71" s="90" t="str">
        <f t="shared" si="12"/>
        <v/>
      </c>
      <c r="V71" s="90" t="str">
        <f t="shared" si="12"/>
        <v/>
      </c>
      <c r="W71" s="90" t="str">
        <f t="shared" si="12"/>
        <v/>
      </c>
      <c r="X71" s="90" t="str">
        <f t="shared" si="12"/>
        <v/>
      </c>
      <c r="Y71" s="78" t="str">
        <f t="shared" si="13"/>
        <v/>
      </c>
    </row>
    <row r="72" spans="1:25">
      <c r="A72" s="91">
        <f t="shared" si="14"/>
        <v>41523</v>
      </c>
      <c r="B72" s="90">
        <f t="shared" si="13"/>
        <v>1</v>
      </c>
      <c r="C72" s="90">
        <f t="shared" si="12"/>
        <v>1.1536</v>
      </c>
      <c r="D72" s="90">
        <f t="shared" si="12"/>
        <v>3.3534000000000002</v>
      </c>
      <c r="E72" s="90">
        <f t="shared" si="12"/>
        <v>1</v>
      </c>
      <c r="F72" s="90">
        <f t="shared" si="12"/>
        <v>1</v>
      </c>
      <c r="G72" s="90">
        <f t="shared" si="12"/>
        <v>1</v>
      </c>
      <c r="H72" s="90">
        <f t="shared" si="12"/>
        <v>29.66</v>
      </c>
      <c r="I72" s="90">
        <f t="shared" si="12"/>
        <v>1</v>
      </c>
      <c r="J72" s="90">
        <f t="shared" si="12"/>
        <v>3.0388000000000002</v>
      </c>
      <c r="K72" s="90">
        <f t="shared" si="12"/>
        <v>0.91310000000000002</v>
      </c>
      <c r="L72" s="90">
        <f t="shared" si="12"/>
        <v>1</v>
      </c>
      <c r="M72" s="90">
        <f t="shared" si="12"/>
        <v>1</v>
      </c>
      <c r="N72" s="90">
        <f t="shared" si="12"/>
        <v>0.91310000000000002</v>
      </c>
      <c r="O72" s="90">
        <f t="shared" si="12"/>
        <v>1.1684000000000001</v>
      </c>
      <c r="P72" s="90">
        <f t="shared" si="12"/>
        <v>1</v>
      </c>
      <c r="Q72" s="90" t="str">
        <f t="shared" si="12"/>
        <v/>
      </c>
      <c r="R72" s="90" t="str">
        <f t="shared" si="12"/>
        <v/>
      </c>
      <c r="S72" s="90" t="str">
        <f t="shared" si="12"/>
        <v/>
      </c>
      <c r="T72" s="90" t="str">
        <f t="shared" si="12"/>
        <v/>
      </c>
      <c r="U72" s="90" t="str">
        <f t="shared" si="12"/>
        <v/>
      </c>
      <c r="V72" s="90" t="str">
        <f t="shared" si="12"/>
        <v/>
      </c>
      <c r="W72" s="90" t="str">
        <f t="shared" si="12"/>
        <v/>
      </c>
      <c r="X72" s="90" t="str">
        <f t="shared" si="12"/>
        <v/>
      </c>
      <c r="Y72" s="78" t="str">
        <f t="shared" si="13"/>
        <v/>
      </c>
    </row>
    <row r="73" spans="1:25">
      <c r="A73" s="91">
        <f t="shared" si="14"/>
        <v>41524</v>
      </c>
      <c r="B73" s="90">
        <f t="shared" si="13"/>
        <v>1</v>
      </c>
      <c r="C73" s="90">
        <f t="shared" si="12"/>
        <v>1.1536</v>
      </c>
      <c r="D73" s="90">
        <f t="shared" si="12"/>
        <v>3.3534000000000002</v>
      </c>
      <c r="E73" s="90">
        <f t="shared" si="12"/>
        <v>1</v>
      </c>
      <c r="F73" s="90">
        <f t="shared" si="12"/>
        <v>1</v>
      </c>
      <c r="G73" s="90">
        <f t="shared" si="12"/>
        <v>1</v>
      </c>
      <c r="H73" s="90">
        <f t="shared" si="12"/>
        <v>29.66</v>
      </c>
      <c r="I73" s="90">
        <f t="shared" si="12"/>
        <v>1</v>
      </c>
      <c r="J73" s="90">
        <f t="shared" si="12"/>
        <v>3.0388000000000002</v>
      </c>
      <c r="K73" s="90">
        <f t="shared" si="12"/>
        <v>0.91310000000000002</v>
      </c>
      <c r="L73" s="90">
        <f t="shared" si="12"/>
        <v>1</v>
      </c>
      <c r="M73" s="90">
        <f t="shared" si="12"/>
        <v>1</v>
      </c>
      <c r="N73" s="90">
        <f t="shared" si="12"/>
        <v>0.91310000000000002</v>
      </c>
      <c r="O73" s="90">
        <f t="shared" si="12"/>
        <v>1.1684000000000001</v>
      </c>
      <c r="P73" s="90">
        <f t="shared" si="12"/>
        <v>1</v>
      </c>
      <c r="Q73" s="90" t="str">
        <f t="shared" si="12"/>
        <v/>
      </c>
      <c r="R73" s="90" t="str">
        <f t="shared" si="12"/>
        <v/>
      </c>
      <c r="S73" s="90" t="str">
        <f t="shared" si="12"/>
        <v/>
      </c>
      <c r="T73" s="90" t="str">
        <f t="shared" si="12"/>
        <v/>
      </c>
      <c r="U73" s="90" t="str">
        <f t="shared" si="12"/>
        <v/>
      </c>
      <c r="V73" s="90" t="str">
        <f t="shared" si="12"/>
        <v/>
      </c>
      <c r="W73" s="90" t="str">
        <f t="shared" si="12"/>
        <v/>
      </c>
      <c r="X73" s="90" t="str">
        <f t="shared" si="12"/>
        <v/>
      </c>
      <c r="Y73" s="78" t="str">
        <f t="shared" si="13"/>
        <v/>
      </c>
    </row>
    <row r="74" spans="1:25">
      <c r="A74" s="91">
        <f t="shared" si="14"/>
        <v>41525</v>
      </c>
      <c r="B74" s="90">
        <f t="shared" si="13"/>
        <v>1</v>
      </c>
      <c r="C74" s="90">
        <f t="shared" si="12"/>
        <v>1.1536</v>
      </c>
      <c r="D74" s="90">
        <f t="shared" si="12"/>
        <v>3.3534000000000002</v>
      </c>
      <c r="E74" s="90">
        <f t="shared" si="12"/>
        <v>1</v>
      </c>
      <c r="F74" s="90">
        <f t="shared" si="12"/>
        <v>1</v>
      </c>
      <c r="G74" s="90">
        <f t="shared" si="12"/>
        <v>1</v>
      </c>
      <c r="H74" s="90">
        <f t="shared" si="12"/>
        <v>29.66</v>
      </c>
      <c r="I74" s="90">
        <f t="shared" si="12"/>
        <v>1</v>
      </c>
      <c r="J74" s="90">
        <f t="shared" si="12"/>
        <v>3.0388000000000002</v>
      </c>
      <c r="K74" s="90">
        <f t="shared" si="12"/>
        <v>0.91310000000000002</v>
      </c>
      <c r="L74" s="90">
        <f t="shared" si="12"/>
        <v>1</v>
      </c>
      <c r="M74" s="90">
        <f t="shared" si="12"/>
        <v>1</v>
      </c>
      <c r="N74" s="90">
        <f t="shared" si="12"/>
        <v>0.91310000000000002</v>
      </c>
      <c r="O74" s="90">
        <f t="shared" ref="O74:X74" si="15">IF(O$3="","",IF(O$3="AUD",1,IF(ISNA(VLOOKUP($A74,RBA_Curr_Exch,HLOOKUP(O$3,RBA_Stations,2,FALSE),FALSE)),VLOOKUP($A74,RBA_Curr_Exch,HLOOKUP(O$3,RBA_Stations,2,FALSE),TRUE),VLOOKUP($A74,RBA_Curr_Exch,HLOOKUP(O$3,RBA_Stations,2,FALSE),FALSE))))</f>
        <v>1.1684000000000001</v>
      </c>
      <c r="P74" s="90">
        <f t="shared" si="15"/>
        <v>1</v>
      </c>
      <c r="Q74" s="90" t="str">
        <f t="shared" si="15"/>
        <v/>
      </c>
      <c r="R74" s="90" t="str">
        <f t="shared" si="15"/>
        <v/>
      </c>
      <c r="S74" s="90" t="str">
        <f t="shared" si="15"/>
        <v/>
      </c>
      <c r="T74" s="90" t="str">
        <f t="shared" si="15"/>
        <v/>
      </c>
      <c r="U74" s="90" t="str">
        <f t="shared" si="15"/>
        <v/>
      </c>
      <c r="V74" s="90" t="str">
        <f t="shared" si="15"/>
        <v/>
      </c>
      <c r="W74" s="90" t="str">
        <f t="shared" si="15"/>
        <v/>
      </c>
      <c r="X74" s="90" t="str">
        <f t="shared" si="15"/>
        <v/>
      </c>
      <c r="Y74" s="78" t="str">
        <f t="shared" si="13"/>
        <v/>
      </c>
    </row>
    <row r="75" spans="1:25">
      <c r="A75" s="91">
        <f t="shared" si="14"/>
        <v>41526</v>
      </c>
      <c r="B75" s="90">
        <f t="shared" ref="B75:Y84" si="16">IF(B$3="","",IF(B$3="AUD",1,IF(ISNA(VLOOKUP($A75,RBA_Curr_Exch,HLOOKUP(B$3,RBA_Stations,2,FALSE),FALSE)),VLOOKUP($A75,RBA_Curr_Exch,HLOOKUP(B$3,RBA_Stations,2,FALSE),TRUE),VLOOKUP($A75,RBA_Curr_Exch,HLOOKUP(B$3,RBA_Stations,2,FALSE),FALSE))))</f>
        <v>1</v>
      </c>
      <c r="C75" s="90">
        <f t="shared" ref="C75:X86" si="17">IF(C$3="","",IF(C$3="AUD",1,IF(ISNA(VLOOKUP($A75,RBA_Curr_Exch,HLOOKUP(C$3,RBA_Stations,2,FALSE),FALSE)),VLOOKUP($A75,RBA_Curr_Exch,HLOOKUP(C$3,RBA_Stations,2,FALSE),TRUE),VLOOKUP($A75,RBA_Curr_Exch,HLOOKUP(C$3,RBA_Stations,2,FALSE),FALSE))))</f>
        <v>1.1516</v>
      </c>
      <c r="D75" s="90">
        <f t="shared" si="17"/>
        <v>3.3754</v>
      </c>
      <c r="E75" s="90">
        <f t="shared" si="17"/>
        <v>1</v>
      </c>
      <c r="F75" s="90">
        <f t="shared" si="17"/>
        <v>1</v>
      </c>
      <c r="G75" s="90">
        <f t="shared" si="17"/>
        <v>1</v>
      </c>
      <c r="H75" s="90">
        <f t="shared" si="17"/>
        <v>29.7</v>
      </c>
      <c r="I75" s="90">
        <f t="shared" si="17"/>
        <v>1</v>
      </c>
      <c r="J75" s="90">
        <f t="shared" si="17"/>
        <v>3.0459000000000001</v>
      </c>
      <c r="K75" s="90">
        <f t="shared" si="17"/>
        <v>0.91910000000000003</v>
      </c>
      <c r="L75" s="90">
        <f t="shared" si="17"/>
        <v>1</v>
      </c>
      <c r="M75" s="90">
        <f t="shared" si="17"/>
        <v>1</v>
      </c>
      <c r="N75" s="90">
        <f t="shared" si="17"/>
        <v>0.91910000000000003</v>
      </c>
      <c r="O75" s="90">
        <f t="shared" si="17"/>
        <v>1.1722999999999999</v>
      </c>
      <c r="P75" s="90">
        <f t="shared" si="17"/>
        <v>1</v>
      </c>
      <c r="Q75" s="90" t="str">
        <f t="shared" si="17"/>
        <v/>
      </c>
      <c r="R75" s="90" t="str">
        <f t="shared" si="17"/>
        <v/>
      </c>
      <c r="S75" s="90" t="str">
        <f t="shared" si="17"/>
        <v/>
      </c>
      <c r="T75" s="90" t="str">
        <f t="shared" si="17"/>
        <v/>
      </c>
      <c r="U75" s="90" t="str">
        <f t="shared" si="17"/>
        <v/>
      </c>
      <c r="V75" s="90" t="str">
        <f t="shared" si="17"/>
        <v/>
      </c>
      <c r="W75" s="90" t="str">
        <f t="shared" si="17"/>
        <v/>
      </c>
      <c r="X75" s="90" t="str">
        <f t="shared" si="17"/>
        <v/>
      </c>
      <c r="Y75" s="78" t="str">
        <f t="shared" si="16"/>
        <v/>
      </c>
    </row>
    <row r="76" spans="1:25">
      <c r="A76" s="91">
        <f t="shared" si="14"/>
        <v>41527</v>
      </c>
      <c r="B76" s="90">
        <f t="shared" si="16"/>
        <v>1</v>
      </c>
      <c r="C76" s="90">
        <f t="shared" si="17"/>
        <v>1.1523000000000001</v>
      </c>
      <c r="D76" s="90">
        <f t="shared" si="17"/>
        <v>3.4062000000000001</v>
      </c>
      <c r="E76" s="90">
        <f t="shared" si="17"/>
        <v>1</v>
      </c>
      <c r="F76" s="90">
        <f t="shared" si="17"/>
        <v>1</v>
      </c>
      <c r="G76" s="90">
        <f t="shared" si="17"/>
        <v>1</v>
      </c>
      <c r="H76" s="90">
        <f t="shared" si="17"/>
        <v>29.77</v>
      </c>
      <c r="I76" s="90">
        <f t="shared" si="17"/>
        <v>1</v>
      </c>
      <c r="J76" s="90">
        <f t="shared" si="17"/>
        <v>3.0325000000000002</v>
      </c>
      <c r="K76" s="90">
        <f t="shared" si="17"/>
        <v>0.92749999999999999</v>
      </c>
      <c r="L76" s="90">
        <f t="shared" si="17"/>
        <v>1</v>
      </c>
      <c r="M76" s="90">
        <f t="shared" si="17"/>
        <v>1</v>
      </c>
      <c r="N76" s="90">
        <f t="shared" si="17"/>
        <v>0.92749999999999999</v>
      </c>
      <c r="O76" s="90">
        <f t="shared" si="17"/>
        <v>1.1767000000000001</v>
      </c>
      <c r="P76" s="90">
        <f t="shared" si="17"/>
        <v>1</v>
      </c>
      <c r="Q76" s="90" t="str">
        <f t="shared" si="17"/>
        <v/>
      </c>
      <c r="R76" s="90" t="str">
        <f t="shared" si="17"/>
        <v/>
      </c>
      <c r="S76" s="90" t="str">
        <f t="shared" si="17"/>
        <v/>
      </c>
      <c r="T76" s="90" t="str">
        <f t="shared" si="17"/>
        <v/>
      </c>
      <c r="U76" s="90" t="str">
        <f t="shared" si="17"/>
        <v/>
      </c>
      <c r="V76" s="90" t="str">
        <f t="shared" si="17"/>
        <v/>
      </c>
      <c r="W76" s="90" t="str">
        <f t="shared" si="17"/>
        <v/>
      </c>
      <c r="X76" s="90" t="str">
        <f t="shared" si="17"/>
        <v/>
      </c>
      <c r="Y76" s="78" t="str">
        <f t="shared" si="16"/>
        <v/>
      </c>
    </row>
    <row r="77" spans="1:25">
      <c r="A77" s="91">
        <f t="shared" si="14"/>
        <v>41528</v>
      </c>
      <c r="B77" s="90">
        <f t="shared" si="16"/>
        <v>1</v>
      </c>
      <c r="C77" s="90">
        <f t="shared" si="17"/>
        <v>1.1553</v>
      </c>
      <c r="D77" s="90">
        <f t="shared" si="17"/>
        <v>3.4114</v>
      </c>
      <c r="E77" s="90">
        <f t="shared" si="17"/>
        <v>1</v>
      </c>
      <c r="F77" s="90">
        <f t="shared" si="17"/>
        <v>1</v>
      </c>
      <c r="G77" s="90">
        <f t="shared" si="17"/>
        <v>1</v>
      </c>
      <c r="H77" s="90">
        <f t="shared" si="17"/>
        <v>29.87</v>
      </c>
      <c r="I77" s="90">
        <f t="shared" si="17"/>
        <v>1</v>
      </c>
      <c r="J77" s="90">
        <f t="shared" si="17"/>
        <v>3.0463</v>
      </c>
      <c r="K77" s="90">
        <f t="shared" si="17"/>
        <v>0.92889999999999995</v>
      </c>
      <c r="L77" s="90">
        <f t="shared" si="17"/>
        <v>1</v>
      </c>
      <c r="M77" s="90">
        <f t="shared" si="17"/>
        <v>1</v>
      </c>
      <c r="N77" s="90">
        <f t="shared" si="17"/>
        <v>0.92889999999999995</v>
      </c>
      <c r="O77" s="90">
        <f t="shared" si="17"/>
        <v>1.1801999999999999</v>
      </c>
      <c r="P77" s="90">
        <f t="shared" si="17"/>
        <v>1</v>
      </c>
      <c r="Q77" s="90" t="str">
        <f t="shared" si="17"/>
        <v/>
      </c>
      <c r="R77" s="90" t="str">
        <f t="shared" si="17"/>
        <v/>
      </c>
      <c r="S77" s="90" t="str">
        <f t="shared" si="17"/>
        <v/>
      </c>
      <c r="T77" s="90" t="str">
        <f t="shared" si="17"/>
        <v/>
      </c>
      <c r="U77" s="90" t="str">
        <f t="shared" si="17"/>
        <v/>
      </c>
      <c r="V77" s="90" t="str">
        <f t="shared" si="17"/>
        <v/>
      </c>
      <c r="W77" s="90" t="str">
        <f t="shared" si="17"/>
        <v/>
      </c>
      <c r="X77" s="90" t="str">
        <f t="shared" si="17"/>
        <v/>
      </c>
      <c r="Y77" s="78" t="str">
        <f t="shared" si="16"/>
        <v/>
      </c>
    </row>
    <row r="78" spans="1:25">
      <c r="A78" s="91">
        <f t="shared" si="14"/>
        <v>41529</v>
      </c>
      <c r="B78" s="90">
        <f t="shared" si="16"/>
        <v>1</v>
      </c>
      <c r="C78" s="90">
        <f t="shared" si="17"/>
        <v>1.1386000000000001</v>
      </c>
      <c r="D78" s="90">
        <f t="shared" si="17"/>
        <v>3.3967000000000001</v>
      </c>
      <c r="E78" s="90">
        <f t="shared" si="17"/>
        <v>1</v>
      </c>
      <c r="F78" s="90">
        <f t="shared" si="17"/>
        <v>1</v>
      </c>
      <c r="G78" s="90">
        <f t="shared" si="17"/>
        <v>1</v>
      </c>
      <c r="H78" s="90">
        <f t="shared" si="17"/>
        <v>29.37</v>
      </c>
      <c r="I78" s="90">
        <f t="shared" si="17"/>
        <v>1</v>
      </c>
      <c r="J78" s="90">
        <f t="shared" si="17"/>
        <v>3.0289999999999999</v>
      </c>
      <c r="K78" s="90">
        <f t="shared" si="17"/>
        <v>0.92490000000000006</v>
      </c>
      <c r="L78" s="90">
        <f t="shared" si="17"/>
        <v>1</v>
      </c>
      <c r="M78" s="90">
        <f t="shared" si="17"/>
        <v>1</v>
      </c>
      <c r="N78" s="90">
        <f t="shared" si="17"/>
        <v>0.92490000000000006</v>
      </c>
      <c r="O78" s="90">
        <f t="shared" si="17"/>
        <v>1.1733</v>
      </c>
      <c r="P78" s="90">
        <f t="shared" si="17"/>
        <v>1</v>
      </c>
      <c r="Q78" s="90" t="str">
        <f t="shared" si="17"/>
        <v/>
      </c>
      <c r="R78" s="90" t="str">
        <f t="shared" si="17"/>
        <v/>
      </c>
      <c r="S78" s="90" t="str">
        <f t="shared" si="17"/>
        <v/>
      </c>
      <c r="T78" s="90" t="str">
        <f t="shared" si="17"/>
        <v/>
      </c>
      <c r="U78" s="90" t="str">
        <f t="shared" si="17"/>
        <v/>
      </c>
      <c r="V78" s="90" t="str">
        <f t="shared" si="17"/>
        <v/>
      </c>
      <c r="W78" s="90" t="str">
        <f t="shared" si="17"/>
        <v/>
      </c>
      <c r="X78" s="90" t="str">
        <f t="shared" si="17"/>
        <v/>
      </c>
      <c r="Y78" s="78" t="str">
        <f t="shared" si="16"/>
        <v/>
      </c>
    </row>
    <row r="79" spans="1:25">
      <c r="A79" s="91">
        <f t="shared" si="14"/>
        <v>41530</v>
      </c>
      <c r="B79" s="90">
        <f t="shared" si="16"/>
        <v>1</v>
      </c>
      <c r="C79" s="90">
        <f t="shared" si="17"/>
        <v>1.1394</v>
      </c>
      <c r="D79" s="90">
        <f t="shared" si="17"/>
        <v>3.3915999999999999</v>
      </c>
      <c r="E79" s="90">
        <f t="shared" si="17"/>
        <v>1</v>
      </c>
      <c r="F79" s="90">
        <f t="shared" si="17"/>
        <v>1</v>
      </c>
      <c r="G79" s="90">
        <f t="shared" si="17"/>
        <v>1</v>
      </c>
      <c r="H79" s="90">
        <f t="shared" si="17"/>
        <v>29.43</v>
      </c>
      <c r="I79" s="90">
        <f t="shared" si="17"/>
        <v>1</v>
      </c>
      <c r="J79" s="90">
        <f t="shared" si="17"/>
        <v>3.0442999999999998</v>
      </c>
      <c r="K79" s="90">
        <f t="shared" si="17"/>
        <v>0.92349999999999999</v>
      </c>
      <c r="L79" s="90">
        <f t="shared" si="17"/>
        <v>1</v>
      </c>
      <c r="M79" s="90">
        <f t="shared" si="17"/>
        <v>1</v>
      </c>
      <c r="N79" s="90">
        <f t="shared" si="17"/>
        <v>0.92349999999999999</v>
      </c>
      <c r="O79" s="90">
        <f t="shared" si="17"/>
        <v>1.1734</v>
      </c>
      <c r="P79" s="90">
        <f t="shared" si="17"/>
        <v>1</v>
      </c>
      <c r="Q79" s="90" t="str">
        <f t="shared" si="17"/>
        <v/>
      </c>
      <c r="R79" s="90" t="str">
        <f t="shared" si="17"/>
        <v/>
      </c>
      <c r="S79" s="90" t="str">
        <f t="shared" si="17"/>
        <v/>
      </c>
      <c r="T79" s="90" t="str">
        <f t="shared" si="17"/>
        <v/>
      </c>
      <c r="U79" s="90" t="str">
        <f t="shared" si="17"/>
        <v/>
      </c>
      <c r="V79" s="90" t="str">
        <f t="shared" si="17"/>
        <v/>
      </c>
      <c r="W79" s="90" t="str">
        <f t="shared" si="17"/>
        <v/>
      </c>
      <c r="X79" s="90" t="str">
        <f t="shared" si="17"/>
        <v/>
      </c>
      <c r="Y79" s="78" t="str">
        <f t="shared" si="16"/>
        <v/>
      </c>
    </row>
    <row r="80" spans="1:25">
      <c r="A80" s="91">
        <f t="shared" si="14"/>
        <v>41531</v>
      </c>
      <c r="B80" s="90">
        <f t="shared" si="16"/>
        <v>1</v>
      </c>
      <c r="C80" s="90">
        <f t="shared" si="17"/>
        <v>1.1394</v>
      </c>
      <c r="D80" s="90">
        <f t="shared" si="17"/>
        <v>3.3915999999999999</v>
      </c>
      <c r="E80" s="90">
        <f t="shared" si="17"/>
        <v>1</v>
      </c>
      <c r="F80" s="90">
        <f t="shared" si="17"/>
        <v>1</v>
      </c>
      <c r="G80" s="90">
        <f t="shared" si="17"/>
        <v>1</v>
      </c>
      <c r="H80" s="90">
        <f t="shared" si="17"/>
        <v>29.43</v>
      </c>
      <c r="I80" s="90">
        <f t="shared" si="17"/>
        <v>1</v>
      </c>
      <c r="J80" s="90">
        <f t="shared" si="17"/>
        <v>3.0442999999999998</v>
      </c>
      <c r="K80" s="90">
        <f t="shared" si="17"/>
        <v>0.92349999999999999</v>
      </c>
      <c r="L80" s="90">
        <f t="shared" si="17"/>
        <v>1</v>
      </c>
      <c r="M80" s="90">
        <f t="shared" si="17"/>
        <v>1</v>
      </c>
      <c r="N80" s="90">
        <f t="shared" si="17"/>
        <v>0.92349999999999999</v>
      </c>
      <c r="O80" s="90">
        <f t="shared" si="17"/>
        <v>1.1734</v>
      </c>
      <c r="P80" s="90">
        <f t="shared" si="17"/>
        <v>1</v>
      </c>
      <c r="Q80" s="90" t="str">
        <f t="shared" si="17"/>
        <v/>
      </c>
      <c r="R80" s="90" t="str">
        <f t="shared" si="17"/>
        <v/>
      </c>
      <c r="S80" s="90" t="str">
        <f t="shared" si="17"/>
        <v/>
      </c>
      <c r="T80" s="90" t="str">
        <f t="shared" si="17"/>
        <v/>
      </c>
      <c r="U80" s="90" t="str">
        <f t="shared" si="17"/>
        <v/>
      </c>
      <c r="V80" s="90" t="str">
        <f t="shared" si="17"/>
        <v/>
      </c>
      <c r="W80" s="90" t="str">
        <f t="shared" si="17"/>
        <v/>
      </c>
      <c r="X80" s="90" t="str">
        <f t="shared" si="17"/>
        <v/>
      </c>
      <c r="Y80" s="78" t="str">
        <f t="shared" si="16"/>
        <v/>
      </c>
    </row>
    <row r="81" spans="1:25">
      <c r="A81" s="91">
        <f t="shared" si="14"/>
        <v>41532</v>
      </c>
      <c r="B81" s="90">
        <f t="shared" si="16"/>
        <v>1</v>
      </c>
      <c r="C81" s="90">
        <f t="shared" si="17"/>
        <v>1.1394</v>
      </c>
      <c r="D81" s="90">
        <f t="shared" si="17"/>
        <v>3.3915999999999999</v>
      </c>
      <c r="E81" s="90">
        <f t="shared" si="17"/>
        <v>1</v>
      </c>
      <c r="F81" s="90">
        <f t="shared" si="17"/>
        <v>1</v>
      </c>
      <c r="G81" s="90">
        <f t="shared" si="17"/>
        <v>1</v>
      </c>
      <c r="H81" s="90">
        <f t="shared" si="17"/>
        <v>29.43</v>
      </c>
      <c r="I81" s="90">
        <f t="shared" si="17"/>
        <v>1</v>
      </c>
      <c r="J81" s="90">
        <f t="shared" si="17"/>
        <v>3.0442999999999998</v>
      </c>
      <c r="K81" s="90">
        <f t="shared" si="17"/>
        <v>0.92349999999999999</v>
      </c>
      <c r="L81" s="90">
        <f t="shared" si="17"/>
        <v>1</v>
      </c>
      <c r="M81" s="90">
        <f t="shared" si="17"/>
        <v>1</v>
      </c>
      <c r="N81" s="90">
        <f t="shared" si="17"/>
        <v>0.92349999999999999</v>
      </c>
      <c r="O81" s="90">
        <f t="shared" si="17"/>
        <v>1.1734</v>
      </c>
      <c r="P81" s="90">
        <f t="shared" si="17"/>
        <v>1</v>
      </c>
      <c r="Q81" s="90" t="str">
        <f t="shared" si="17"/>
        <v/>
      </c>
      <c r="R81" s="90" t="str">
        <f t="shared" si="17"/>
        <v/>
      </c>
      <c r="S81" s="90" t="str">
        <f t="shared" si="17"/>
        <v/>
      </c>
      <c r="T81" s="90" t="str">
        <f t="shared" si="17"/>
        <v/>
      </c>
      <c r="U81" s="90" t="str">
        <f t="shared" si="17"/>
        <v/>
      </c>
      <c r="V81" s="90" t="str">
        <f t="shared" si="17"/>
        <v/>
      </c>
      <c r="W81" s="90" t="str">
        <f t="shared" si="17"/>
        <v/>
      </c>
      <c r="X81" s="90" t="str">
        <f t="shared" si="17"/>
        <v/>
      </c>
      <c r="Y81" s="78" t="str">
        <f t="shared" si="16"/>
        <v/>
      </c>
    </row>
    <row r="82" spans="1:25">
      <c r="A82" s="91">
        <f t="shared" si="14"/>
        <v>41533</v>
      </c>
      <c r="B82" s="90">
        <f t="shared" si="16"/>
        <v>1</v>
      </c>
      <c r="C82" s="90">
        <f t="shared" si="17"/>
        <v>1.1392</v>
      </c>
      <c r="D82" s="90">
        <f t="shared" si="17"/>
        <v>3.4241999999999999</v>
      </c>
      <c r="E82" s="90">
        <f t="shared" si="17"/>
        <v>1</v>
      </c>
      <c r="F82" s="90">
        <f t="shared" si="17"/>
        <v>1</v>
      </c>
      <c r="G82" s="90">
        <f t="shared" si="17"/>
        <v>1</v>
      </c>
      <c r="H82" s="90">
        <f t="shared" si="17"/>
        <v>29.55</v>
      </c>
      <c r="I82" s="90">
        <f t="shared" si="17"/>
        <v>1</v>
      </c>
      <c r="J82" s="90">
        <f t="shared" si="17"/>
        <v>3.0676000000000001</v>
      </c>
      <c r="K82" s="90">
        <f t="shared" si="17"/>
        <v>0.93240000000000001</v>
      </c>
      <c r="L82" s="90">
        <f t="shared" si="17"/>
        <v>1</v>
      </c>
      <c r="M82" s="90">
        <f t="shared" si="17"/>
        <v>1</v>
      </c>
      <c r="N82" s="90">
        <f t="shared" si="17"/>
        <v>0.93240000000000001</v>
      </c>
      <c r="O82" s="90">
        <f t="shared" si="17"/>
        <v>1.1766000000000001</v>
      </c>
      <c r="P82" s="90">
        <f t="shared" si="17"/>
        <v>1</v>
      </c>
      <c r="Q82" s="90" t="str">
        <f t="shared" si="17"/>
        <v/>
      </c>
      <c r="R82" s="90" t="str">
        <f t="shared" si="17"/>
        <v/>
      </c>
      <c r="S82" s="90" t="str">
        <f t="shared" si="17"/>
        <v/>
      </c>
      <c r="T82" s="90" t="str">
        <f t="shared" si="17"/>
        <v/>
      </c>
      <c r="U82" s="90" t="str">
        <f t="shared" si="17"/>
        <v/>
      </c>
      <c r="V82" s="90" t="str">
        <f t="shared" si="17"/>
        <v/>
      </c>
      <c r="W82" s="90" t="str">
        <f t="shared" si="17"/>
        <v/>
      </c>
      <c r="X82" s="90" t="str">
        <f t="shared" si="17"/>
        <v/>
      </c>
      <c r="Y82" s="78" t="str">
        <f t="shared" si="16"/>
        <v/>
      </c>
    </row>
    <row r="83" spans="1:25">
      <c r="A83" s="91">
        <f t="shared" si="14"/>
        <v>41534</v>
      </c>
      <c r="B83" s="90">
        <f t="shared" si="16"/>
        <v>1</v>
      </c>
      <c r="C83" s="90">
        <f t="shared" si="17"/>
        <v>1.1397999999999999</v>
      </c>
      <c r="D83" s="90">
        <f t="shared" si="17"/>
        <v>3.4201999999999999</v>
      </c>
      <c r="E83" s="90">
        <f t="shared" si="17"/>
        <v>1</v>
      </c>
      <c r="F83" s="90">
        <f t="shared" si="17"/>
        <v>1</v>
      </c>
      <c r="G83" s="90">
        <f t="shared" si="17"/>
        <v>1</v>
      </c>
      <c r="H83" s="90">
        <f t="shared" si="17"/>
        <v>29.62</v>
      </c>
      <c r="I83" s="90">
        <f t="shared" si="17"/>
        <v>1</v>
      </c>
      <c r="J83" s="90">
        <f t="shared" si="17"/>
        <v>3.0324</v>
      </c>
      <c r="K83" s="90">
        <f t="shared" si="17"/>
        <v>0.93130000000000002</v>
      </c>
      <c r="L83" s="90">
        <f t="shared" si="17"/>
        <v>1</v>
      </c>
      <c r="M83" s="90">
        <f t="shared" si="17"/>
        <v>1</v>
      </c>
      <c r="N83" s="90">
        <f t="shared" si="17"/>
        <v>0.93130000000000002</v>
      </c>
      <c r="O83" s="90">
        <f t="shared" si="17"/>
        <v>1.1758999999999999</v>
      </c>
      <c r="P83" s="90">
        <f t="shared" si="17"/>
        <v>1</v>
      </c>
      <c r="Q83" s="90" t="str">
        <f t="shared" si="17"/>
        <v/>
      </c>
      <c r="R83" s="90" t="str">
        <f t="shared" si="17"/>
        <v/>
      </c>
      <c r="S83" s="90" t="str">
        <f t="shared" si="17"/>
        <v/>
      </c>
      <c r="T83" s="90" t="str">
        <f t="shared" si="17"/>
        <v/>
      </c>
      <c r="U83" s="90" t="str">
        <f t="shared" si="17"/>
        <v/>
      </c>
      <c r="V83" s="90" t="str">
        <f t="shared" si="17"/>
        <v/>
      </c>
      <c r="W83" s="90" t="str">
        <f t="shared" si="17"/>
        <v/>
      </c>
      <c r="X83" s="90" t="str">
        <f t="shared" si="17"/>
        <v/>
      </c>
      <c r="Y83" s="78" t="str">
        <f t="shared" si="16"/>
        <v/>
      </c>
    </row>
    <row r="84" spans="1:25">
      <c r="A84" s="91">
        <f t="shared" si="14"/>
        <v>41535</v>
      </c>
      <c r="B84" s="90">
        <f t="shared" si="16"/>
        <v>1</v>
      </c>
      <c r="C84" s="90">
        <f t="shared" si="17"/>
        <v>1.1369</v>
      </c>
      <c r="D84" s="90">
        <f t="shared" si="17"/>
        <v>3.4338000000000002</v>
      </c>
      <c r="E84" s="90">
        <f t="shared" si="17"/>
        <v>1</v>
      </c>
      <c r="F84" s="90">
        <f t="shared" si="17"/>
        <v>1</v>
      </c>
      <c r="G84" s="90">
        <f t="shared" si="17"/>
        <v>1</v>
      </c>
      <c r="H84" s="90">
        <f t="shared" si="17"/>
        <v>29.64</v>
      </c>
      <c r="I84" s="90">
        <f t="shared" si="17"/>
        <v>1</v>
      </c>
      <c r="J84" s="90">
        <f t="shared" si="17"/>
        <v>3.0224000000000002</v>
      </c>
      <c r="K84" s="90">
        <f t="shared" si="17"/>
        <v>0.93500000000000005</v>
      </c>
      <c r="L84" s="90">
        <f t="shared" si="17"/>
        <v>1</v>
      </c>
      <c r="M84" s="90">
        <f t="shared" si="17"/>
        <v>1</v>
      </c>
      <c r="N84" s="90">
        <f t="shared" si="17"/>
        <v>0.93500000000000005</v>
      </c>
      <c r="O84" s="90">
        <f t="shared" si="17"/>
        <v>1.1780999999999999</v>
      </c>
      <c r="P84" s="90">
        <f t="shared" si="17"/>
        <v>1</v>
      </c>
      <c r="Q84" s="90" t="str">
        <f t="shared" si="17"/>
        <v/>
      </c>
      <c r="R84" s="90" t="str">
        <f t="shared" si="17"/>
        <v/>
      </c>
      <c r="S84" s="90" t="str">
        <f t="shared" si="17"/>
        <v/>
      </c>
      <c r="T84" s="90" t="str">
        <f t="shared" si="17"/>
        <v/>
      </c>
      <c r="U84" s="90" t="str">
        <f t="shared" si="17"/>
        <v/>
      </c>
      <c r="V84" s="90" t="str">
        <f t="shared" si="17"/>
        <v/>
      </c>
      <c r="W84" s="90" t="str">
        <f t="shared" si="17"/>
        <v/>
      </c>
      <c r="X84" s="90" t="str">
        <f t="shared" si="17"/>
        <v/>
      </c>
      <c r="Y84" s="78" t="str">
        <f t="shared" si="16"/>
        <v/>
      </c>
    </row>
    <row r="85" spans="1:25">
      <c r="A85" s="91">
        <f t="shared" si="14"/>
        <v>41536</v>
      </c>
      <c r="B85" s="90">
        <f t="shared" ref="B85:Y94" si="18">IF(B$3="","",IF(B$3="AUD",1,IF(ISNA(VLOOKUP($A85,RBA_Curr_Exch,HLOOKUP(B$3,RBA_Stations,2,FALSE),FALSE)),VLOOKUP($A85,RBA_Curr_Exch,HLOOKUP(B$3,RBA_Stations,2,FALSE),TRUE),VLOOKUP($A85,RBA_Curr_Exch,HLOOKUP(B$3,RBA_Stations,2,FALSE),FALSE))))</f>
        <v>1</v>
      </c>
      <c r="C85" s="90">
        <f t="shared" si="17"/>
        <v>1.1305000000000001</v>
      </c>
      <c r="D85" s="90">
        <f t="shared" si="17"/>
        <v>3.4874000000000001</v>
      </c>
      <c r="E85" s="90">
        <f t="shared" si="17"/>
        <v>1</v>
      </c>
      <c r="F85" s="90">
        <f t="shared" si="17"/>
        <v>1</v>
      </c>
      <c r="G85" s="90">
        <f t="shared" si="17"/>
        <v>1</v>
      </c>
      <c r="H85" s="90">
        <f t="shared" si="17"/>
        <v>29.42</v>
      </c>
      <c r="I85" s="90">
        <f t="shared" si="17"/>
        <v>1</v>
      </c>
      <c r="J85" s="90">
        <f t="shared" si="17"/>
        <v>2.9963000000000002</v>
      </c>
      <c r="K85" s="90">
        <f t="shared" si="17"/>
        <v>0.9496</v>
      </c>
      <c r="L85" s="90">
        <f t="shared" si="17"/>
        <v>1</v>
      </c>
      <c r="M85" s="90">
        <f t="shared" si="17"/>
        <v>1</v>
      </c>
      <c r="N85" s="90">
        <f t="shared" si="17"/>
        <v>0.9496</v>
      </c>
      <c r="O85" s="90">
        <f t="shared" si="17"/>
        <v>1.1811</v>
      </c>
      <c r="P85" s="90">
        <f t="shared" si="17"/>
        <v>1</v>
      </c>
      <c r="Q85" s="90" t="str">
        <f t="shared" si="17"/>
        <v/>
      </c>
      <c r="R85" s="90" t="str">
        <f t="shared" si="17"/>
        <v/>
      </c>
      <c r="S85" s="90" t="str">
        <f t="shared" si="17"/>
        <v/>
      </c>
      <c r="T85" s="90" t="str">
        <f t="shared" si="17"/>
        <v/>
      </c>
      <c r="U85" s="90" t="str">
        <f t="shared" si="17"/>
        <v/>
      </c>
      <c r="V85" s="90" t="str">
        <f t="shared" si="17"/>
        <v/>
      </c>
      <c r="W85" s="90" t="str">
        <f t="shared" si="17"/>
        <v/>
      </c>
      <c r="X85" s="90" t="str">
        <f t="shared" si="17"/>
        <v/>
      </c>
      <c r="Y85" s="78" t="str">
        <f t="shared" si="18"/>
        <v/>
      </c>
    </row>
    <row r="86" spans="1:25">
      <c r="A86" s="91">
        <f t="shared" si="14"/>
        <v>41537</v>
      </c>
      <c r="B86" s="90">
        <f t="shared" si="18"/>
        <v>1</v>
      </c>
      <c r="C86" s="90">
        <f t="shared" si="17"/>
        <v>1.1268</v>
      </c>
      <c r="D86" s="90">
        <f t="shared" si="17"/>
        <v>3.472</v>
      </c>
      <c r="E86" s="90">
        <f t="shared" si="17"/>
        <v>1</v>
      </c>
      <c r="F86" s="90">
        <f t="shared" si="17"/>
        <v>1</v>
      </c>
      <c r="G86" s="90">
        <f t="shared" si="17"/>
        <v>1</v>
      </c>
      <c r="H86" s="90">
        <f t="shared" si="17"/>
        <v>29.3</v>
      </c>
      <c r="I86" s="90">
        <f t="shared" si="17"/>
        <v>1</v>
      </c>
      <c r="J86" s="90">
        <f t="shared" si="17"/>
        <v>2.9908000000000001</v>
      </c>
      <c r="K86" s="90">
        <f t="shared" si="17"/>
        <v>0.94540000000000002</v>
      </c>
      <c r="L86" s="90">
        <f t="shared" si="17"/>
        <v>1</v>
      </c>
      <c r="M86" s="90">
        <f t="shared" si="17"/>
        <v>1</v>
      </c>
      <c r="N86" s="90">
        <f t="shared" si="17"/>
        <v>0.94540000000000002</v>
      </c>
      <c r="O86" s="90">
        <f t="shared" si="17"/>
        <v>1.1786000000000001</v>
      </c>
      <c r="P86" s="90">
        <f t="shared" ref="C86:X98" si="19">IF(P$3="","",IF(P$3="AUD",1,IF(ISNA(VLOOKUP($A86,RBA_Curr_Exch,HLOOKUP(P$3,RBA_Stations,2,FALSE),FALSE)),VLOOKUP($A86,RBA_Curr_Exch,HLOOKUP(P$3,RBA_Stations,2,FALSE),TRUE),VLOOKUP($A86,RBA_Curr_Exch,HLOOKUP(P$3,RBA_Stations,2,FALSE),FALSE))))</f>
        <v>1</v>
      </c>
      <c r="Q86" s="90" t="str">
        <f t="shared" si="19"/>
        <v/>
      </c>
      <c r="R86" s="90" t="str">
        <f t="shared" si="19"/>
        <v/>
      </c>
      <c r="S86" s="90" t="str">
        <f t="shared" si="19"/>
        <v/>
      </c>
      <c r="T86" s="90" t="str">
        <f t="shared" si="19"/>
        <v/>
      </c>
      <c r="U86" s="90" t="str">
        <f t="shared" si="19"/>
        <v/>
      </c>
      <c r="V86" s="90" t="str">
        <f t="shared" si="19"/>
        <v/>
      </c>
      <c r="W86" s="90" t="str">
        <f t="shared" si="19"/>
        <v/>
      </c>
      <c r="X86" s="90" t="str">
        <f t="shared" si="19"/>
        <v/>
      </c>
      <c r="Y86" s="78" t="str">
        <f t="shared" si="18"/>
        <v/>
      </c>
    </row>
    <row r="87" spans="1:25">
      <c r="A87" s="91">
        <f t="shared" si="14"/>
        <v>41538</v>
      </c>
      <c r="B87" s="90">
        <f t="shared" si="18"/>
        <v>1</v>
      </c>
      <c r="C87" s="90">
        <f t="shared" si="19"/>
        <v>1.1268</v>
      </c>
      <c r="D87" s="90">
        <f t="shared" si="19"/>
        <v>3.472</v>
      </c>
      <c r="E87" s="90">
        <f t="shared" si="19"/>
        <v>1</v>
      </c>
      <c r="F87" s="90">
        <f t="shared" si="19"/>
        <v>1</v>
      </c>
      <c r="G87" s="90">
        <f t="shared" si="19"/>
        <v>1</v>
      </c>
      <c r="H87" s="90">
        <f t="shared" si="19"/>
        <v>29.3</v>
      </c>
      <c r="I87" s="90">
        <f t="shared" si="19"/>
        <v>1</v>
      </c>
      <c r="J87" s="90">
        <f t="shared" si="19"/>
        <v>2.9908000000000001</v>
      </c>
      <c r="K87" s="90">
        <f t="shared" si="19"/>
        <v>0.94540000000000002</v>
      </c>
      <c r="L87" s="90">
        <f t="shared" si="19"/>
        <v>1</v>
      </c>
      <c r="M87" s="90">
        <f t="shared" si="19"/>
        <v>1</v>
      </c>
      <c r="N87" s="90">
        <f t="shared" si="19"/>
        <v>0.94540000000000002</v>
      </c>
      <c r="O87" s="90">
        <f t="shared" si="19"/>
        <v>1.1786000000000001</v>
      </c>
      <c r="P87" s="90">
        <f t="shared" si="19"/>
        <v>1</v>
      </c>
      <c r="Q87" s="90" t="str">
        <f t="shared" si="19"/>
        <v/>
      </c>
      <c r="R87" s="90" t="str">
        <f t="shared" si="19"/>
        <v/>
      </c>
      <c r="S87" s="90" t="str">
        <f t="shared" si="19"/>
        <v/>
      </c>
      <c r="T87" s="90" t="str">
        <f t="shared" si="19"/>
        <v/>
      </c>
      <c r="U87" s="90" t="str">
        <f t="shared" si="19"/>
        <v/>
      </c>
      <c r="V87" s="90" t="str">
        <f t="shared" si="19"/>
        <v/>
      </c>
      <c r="W87" s="90" t="str">
        <f t="shared" si="19"/>
        <v/>
      </c>
      <c r="X87" s="90" t="str">
        <f t="shared" si="19"/>
        <v/>
      </c>
      <c r="Y87" s="78" t="str">
        <f t="shared" si="18"/>
        <v/>
      </c>
    </row>
    <row r="88" spans="1:25">
      <c r="A88" s="91">
        <f t="shared" si="14"/>
        <v>41539</v>
      </c>
      <c r="B88" s="90">
        <f t="shared" si="18"/>
        <v>1</v>
      </c>
      <c r="C88" s="90">
        <f t="shared" si="19"/>
        <v>1.1268</v>
      </c>
      <c r="D88" s="90">
        <f t="shared" si="19"/>
        <v>3.472</v>
      </c>
      <c r="E88" s="90">
        <f t="shared" si="19"/>
        <v>1</v>
      </c>
      <c r="F88" s="90">
        <f t="shared" si="19"/>
        <v>1</v>
      </c>
      <c r="G88" s="90">
        <f t="shared" si="19"/>
        <v>1</v>
      </c>
      <c r="H88" s="90">
        <f t="shared" si="19"/>
        <v>29.3</v>
      </c>
      <c r="I88" s="90">
        <f t="shared" si="19"/>
        <v>1</v>
      </c>
      <c r="J88" s="90">
        <f t="shared" si="19"/>
        <v>2.9908000000000001</v>
      </c>
      <c r="K88" s="90">
        <f t="shared" si="19"/>
        <v>0.94540000000000002</v>
      </c>
      <c r="L88" s="90">
        <f t="shared" si="19"/>
        <v>1</v>
      </c>
      <c r="M88" s="90">
        <f t="shared" si="19"/>
        <v>1</v>
      </c>
      <c r="N88" s="90">
        <f t="shared" si="19"/>
        <v>0.94540000000000002</v>
      </c>
      <c r="O88" s="90">
        <f t="shared" si="19"/>
        <v>1.1786000000000001</v>
      </c>
      <c r="P88" s="90">
        <f t="shared" si="19"/>
        <v>1</v>
      </c>
      <c r="Q88" s="90" t="str">
        <f t="shared" si="19"/>
        <v/>
      </c>
      <c r="R88" s="90" t="str">
        <f t="shared" si="19"/>
        <v/>
      </c>
      <c r="S88" s="90" t="str">
        <f t="shared" si="19"/>
        <v/>
      </c>
      <c r="T88" s="90" t="str">
        <f t="shared" si="19"/>
        <v/>
      </c>
      <c r="U88" s="90" t="str">
        <f t="shared" si="19"/>
        <v/>
      </c>
      <c r="V88" s="90" t="str">
        <f t="shared" si="19"/>
        <v/>
      </c>
      <c r="W88" s="90" t="str">
        <f t="shared" si="19"/>
        <v/>
      </c>
      <c r="X88" s="90" t="str">
        <f t="shared" si="19"/>
        <v/>
      </c>
      <c r="Y88" s="78" t="str">
        <f t="shared" si="18"/>
        <v/>
      </c>
    </row>
    <row r="89" spans="1:25">
      <c r="A89" s="91">
        <f t="shared" si="14"/>
        <v>41540</v>
      </c>
      <c r="B89" s="90">
        <f t="shared" si="18"/>
        <v>1</v>
      </c>
      <c r="C89" s="90">
        <f t="shared" si="19"/>
        <v>1.1266</v>
      </c>
      <c r="D89" s="90">
        <f t="shared" si="19"/>
        <v>3.4639000000000002</v>
      </c>
      <c r="E89" s="90">
        <f t="shared" si="19"/>
        <v>1</v>
      </c>
      <c r="F89" s="90">
        <f t="shared" si="19"/>
        <v>1</v>
      </c>
      <c r="G89" s="90">
        <f t="shared" si="19"/>
        <v>1</v>
      </c>
      <c r="H89" s="90">
        <f t="shared" si="19"/>
        <v>29.32</v>
      </c>
      <c r="I89" s="90">
        <f t="shared" si="19"/>
        <v>1</v>
      </c>
      <c r="J89" s="90">
        <f t="shared" si="19"/>
        <v>2.9988999999999999</v>
      </c>
      <c r="K89" s="90">
        <f t="shared" si="19"/>
        <v>0.94320000000000004</v>
      </c>
      <c r="L89" s="90">
        <f t="shared" si="19"/>
        <v>1</v>
      </c>
      <c r="M89" s="90">
        <f t="shared" si="19"/>
        <v>1</v>
      </c>
      <c r="N89" s="90">
        <f t="shared" si="19"/>
        <v>0.94320000000000004</v>
      </c>
      <c r="O89" s="90">
        <f t="shared" si="19"/>
        <v>1.1780999999999999</v>
      </c>
      <c r="P89" s="90">
        <f t="shared" si="19"/>
        <v>1</v>
      </c>
      <c r="Q89" s="90" t="str">
        <f t="shared" si="19"/>
        <v/>
      </c>
      <c r="R89" s="90" t="str">
        <f t="shared" si="19"/>
        <v/>
      </c>
      <c r="S89" s="90" t="str">
        <f t="shared" si="19"/>
        <v/>
      </c>
      <c r="T89" s="90" t="str">
        <f t="shared" si="19"/>
        <v/>
      </c>
      <c r="U89" s="90" t="str">
        <f t="shared" si="19"/>
        <v/>
      </c>
      <c r="V89" s="90" t="str">
        <f t="shared" si="19"/>
        <v/>
      </c>
      <c r="W89" s="90" t="str">
        <f t="shared" si="19"/>
        <v/>
      </c>
      <c r="X89" s="90" t="str">
        <f t="shared" si="19"/>
        <v/>
      </c>
      <c r="Y89" s="78" t="str">
        <f t="shared" si="18"/>
        <v/>
      </c>
    </row>
    <row r="90" spans="1:25">
      <c r="A90" s="91">
        <f t="shared" si="14"/>
        <v>41541</v>
      </c>
      <c r="B90" s="90">
        <f t="shared" si="18"/>
        <v>1</v>
      </c>
      <c r="C90" s="90">
        <f t="shared" si="19"/>
        <v>1.1294</v>
      </c>
      <c r="D90" s="90">
        <f t="shared" si="19"/>
        <v>3.4561999999999999</v>
      </c>
      <c r="E90" s="90">
        <f t="shared" si="19"/>
        <v>1</v>
      </c>
      <c r="F90" s="90">
        <f t="shared" si="19"/>
        <v>1</v>
      </c>
      <c r="G90" s="90">
        <f t="shared" si="19"/>
        <v>1</v>
      </c>
      <c r="H90" s="90">
        <f t="shared" si="19"/>
        <v>29.42</v>
      </c>
      <c r="I90" s="90">
        <f t="shared" si="19"/>
        <v>1</v>
      </c>
      <c r="J90" s="90">
        <f t="shared" si="19"/>
        <v>3.0139</v>
      </c>
      <c r="K90" s="90">
        <f t="shared" si="19"/>
        <v>0.94110000000000005</v>
      </c>
      <c r="L90" s="90">
        <f t="shared" si="19"/>
        <v>1</v>
      </c>
      <c r="M90" s="90">
        <f t="shared" si="19"/>
        <v>1</v>
      </c>
      <c r="N90" s="90">
        <f t="shared" si="19"/>
        <v>0.94110000000000005</v>
      </c>
      <c r="O90" s="90">
        <f t="shared" si="19"/>
        <v>1.179</v>
      </c>
      <c r="P90" s="90">
        <f t="shared" si="19"/>
        <v>1</v>
      </c>
      <c r="Q90" s="90" t="str">
        <f t="shared" si="19"/>
        <v/>
      </c>
      <c r="R90" s="90" t="str">
        <f t="shared" si="19"/>
        <v/>
      </c>
      <c r="S90" s="90" t="str">
        <f t="shared" si="19"/>
        <v/>
      </c>
      <c r="T90" s="90" t="str">
        <f t="shared" si="19"/>
        <v/>
      </c>
      <c r="U90" s="90" t="str">
        <f t="shared" si="19"/>
        <v/>
      </c>
      <c r="V90" s="90" t="str">
        <f t="shared" si="19"/>
        <v/>
      </c>
      <c r="W90" s="90" t="str">
        <f t="shared" si="19"/>
        <v/>
      </c>
      <c r="X90" s="90" t="str">
        <f t="shared" si="19"/>
        <v/>
      </c>
      <c r="Y90" s="78" t="str">
        <f t="shared" si="18"/>
        <v/>
      </c>
    </row>
    <row r="91" spans="1:25">
      <c r="A91" s="91">
        <f t="shared" si="14"/>
        <v>41542</v>
      </c>
      <c r="B91" s="90">
        <f t="shared" si="18"/>
        <v>1</v>
      </c>
      <c r="C91" s="90">
        <f t="shared" si="19"/>
        <v>1.1389</v>
      </c>
      <c r="D91" s="90">
        <f t="shared" si="19"/>
        <v>3.4451999999999998</v>
      </c>
      <c r="E91" s="90">
        <f t="shared" si="19"/>
        <v>1</v>
      </c>
      <c r="F91" s="90">
        <f t="shared" si="19"/>
        <v>1</v>
      </c>
      <c r="G91" s="90">
        <f t="shared" si="19"/>
        <v>1</v>
      </c>
      <c r="H91" s="90">
        <f t="shared" si="19"/>
        <v>29.41</v>
      </c>
      <c r="I91" s="90">
        <f t="shared" si="19"/>
        <v>1</v>
      </c>
      <c r="J91" s="90">
        <f t="shared" si="19"/>
        <v>3.0333000000000001</v>
      </c>
      <c r="K91" s="90">
        <f t="shared" si="19"/>
        <v>0.93810000000000004</v>
      </c>
      <c r="L91" s="90">
        <f t="shared" si="19"/>
        <v>1</v>
      </c>
      <c r="M91" s="90">
        <f t="shared" si="19"/>
        <v>1</v>
      </c>
      <c r="N91" s="90">
        <f t="shared" si="19"/>
        <v>0.93810000000000004</v>
      </c>
      <c r="O91" s="90">
        <f t="shared" si="19"/>
        <v>1.1781999999999999</v>
      </c>
      <c r="P91" s="90">
        <f t="shared" si="19"/>
        <v>1</v>
      </c>
      <c r="Q91" s="90" t="str">
        <f t="shared" si="19"/>
        <v/>
      </c>
      <c r="R91" s="90" t="str">
        <f t="shared" si="19"/>
        <v/>
      </c>
      <c r="S91" s="90" t="str">
        <f t="shared" si="19"/>
        <v/>
      </c>
      <c r="T91" s="90" t="str">
        <f t="shared" si="19"/>
        <v/>
      </c>
      <c r="U91" s="90" t="str">
        <f t="shared" si="19"/>
        <v/>
      </c>
      <c r="V91" s="90" t="str">
        <f t="shared" si="19"/>
        <v/>
      </c>
      <c r="W91" s="90" t="str">
        <f t="shared" si="19"/>
        <v/>
      </c>
      <c r="X91" s="90" t="str">
        <f t="shared" si="19"/>
        <v/>
      </c>
      <c r="Y91" s="78" t="str">
        <f t="shared" si="18"/>
        <v/>
      </c>
    </row>
    <row r="92" spans="1:25">
      <c r="A92" s="91">
        <f t="shared" si="14"/>
        <v>41543</v>
      </c>
      <c r="B92" s="90">
        <f t="shared" si="18"/>
        <v>1</v>
      </c>
      <c r="C92" s="90">
        <f t="shared" si="19"/>
        <v>1.1336999999999999</v>
      </c>
      <c r="D92" s="90">
        <f t="shared" si="19"/>
        <v>3.4432999999999998</v>
      </c>
      <c r="E92" s="90">
        <f t="shared" si="19"/>
        <v>1</v>
      </c>
      <c r="F92" s="90">
        <f t="shared" si="19"/>
        <v>1</v>
      </c>
      <c r="G92" s="90">
        <f t="shared" si="19"/>
        <v>1</v>
      </c>
      <c r="H92" s="90">
        <f t="shared" si="19"/>
        <v>29.3</v>
      </c>
      <c r="I92" s="90">
        <f t="shared" si="19"/>
        <v>1</v>
      </c>
      <c r="J92" s="90">
        <f t="shared" si="19"/>
        <v>3.0163000000000002</v>
      </c>
      <c r="K92" s="90">
        <f t="shared" si="19"/>
        <v>0.93759999999999999</v>
      </c>
      <c r="L92" s="90">
        <f t="shared" si="19"/>
        <v>1</v>
      </c>
      <c r="M92" s="90">
        <f t="shared" si="19"/>
        <v>1</v>
      </c>
      <c r="N92" s="90">
        <f t="shared" si="19"/>
        <v>0.93759999999999999</v>
      </c>
      <c r="O92" s="90">
        <f t="shared" si="19"/>
        <v>1.1768000000000001</v>
      </c>
      <c r="P92" s="90">
        <f t="shared" si="19"/>
        <v>1</v>
      </c>
      <c r="Q92" s="90" t="str">
        <f t="shared" si="19"/>
        <v/>
      </c>
      <c r="R92" s="90" t="str">
        <f t="shared" si="19"/>
        <v/>
      </c>
      <c r="S92" s="90" t="str">
        <f t="shared" si="19"/>
        <v/>
      </c>
      <c r="T92" s="90" t="str">
        <f t="shared" si="19"/>
        <v/>
      </c>
      <c r="U92" s="90" t="str">
        <f t="shared" si="19"/>
        <v/>
      </c>
      <c r="V92" s="90" t="str">
        <f t="shared" si="19"/>
        <v/>
      </c>
      <c r="W92" s="90" t="str">
        <f t="shared" si="19"/>
        <v/>
      </c>
      <c r="X92" s="90" t="str">
        <f t="shared" si="19"/>
        <v/>
      </c>
      <c r="Y92" s="78" t="str">
        <f t="shared" si="18"/>
        <v/>
      </c>
    </row>
    <row r="93" spans="1:25">
      <c r="A93" s="91">
        <f t="shared" si="14"/>
        <v>41544</v>
      </c>
      <c r="B93" s="90">
        <f t="shared" si="18"/>
        <v>1</v>
      </c>
      <c r="C93" s="90">
        <f t="shared" si="19"/>
        <v>1.1273</v>
      </c>
      <c r="D93" s="90">
        <f t="shared" si="19"/>
        <v>3.4371</v>
      </c>
      <c r="E93" s="90">
        <f t="shared" si="19"/>
        <v>1</v>
      </c>
      <c r="F93" s="90">
        <f t="shared" si="19"/>
        <v>1</v>
      </c>
      <c r="G93" s="90">
        <f t="shared" si="19"/>
        <v>1</v>
      </c>
      <c r="H93" s="90">
        <f t="shared" si="19"/>
        <v>29.22</v>
      </c>
      <c r="I93" s="90">
        <f t="shared" si="19"/>
        <v>1</v>
      </c>
      <c r="J93" s="90">
        <f t="shared" si="19"/>
        <v>3.0145</v>
      </c>
      <c r="K93" s="90">
        <f t="shared" si="19"/>
        <v>0.93589999999999995</v>
      </c>
      <c r="L93" s="90">
        <f t="shared" si="19"/>
        <v>1</v>
      </c>
      <c r="M93" s="90">
        <f t="shared" si="19"/>
        <v>1</v>
      </c>
      <c r="N93" s="90">
        <f t="shared" si="19"/>
        <v>0.93589999999999995</v>
      </c>
      <c r="O93" s="90">
        <f t="shared" si="19"/>
        <v>1.1745000000000001</v>
      </c>
      <c r="P93" s="90">
        <f t="shared" si="19"/>
        <v>1</v>
      </c>
      <c r="Q93" s="90" t="str">
        <f t="shared" si="19"/>
        <v/>
      </c>
      <c r="R93" s="90" t="str">
        <f t="shared" si="19"/>
        <v/>
      </c>
      <c r="S93" s="90" t="str">
        <f t="shared" si="19"/>
        <v/>
      </c>
      <c r="T93" s="90" t="str">
        <f t="shared" si="19"/>
        <v/>
      </c>
      <c r="U93" s="90" t="str">
        <f t="shared" si="19"/>
        <v/>
      </c>
      <c r="V93" s="90" t="str">
        <f t="shared" si="19"/>
        <v/>
      </c>
      <c r="W93" s="90" t="str">
        <f t="shared" si="19"/>
        <v/>
      </c>
      <c r="X93" s="90" t="str">
        <f t="shared" si="19"/>
        <v/>
      </c>
      <c r="Y93" s="78" t="str">
        <f t="shared" si="18"/>
        <v/>
      </c>
    </row>
    <row r="94" spans="1:25">
      <c r="A94" s="91">
        <f t="shared" si="14"/>
        <v>41545</v>
      </c>
      <c r="B94" s="90">
        <f t="shared" si="18"/>
        <v>1</v>
      </c>
      <c r="C94" s="90">
        <f t="shared" si="19"/>
        <v>1.1273</v>
      </c>
      <c r="D94" s="90">
        <f t="shared" si="19"/>
        <v>3.4371</v>
      </c>
      <c r="E94" s="90">
        <f t="shared" si="19"/>
        <v>1</v>
      </c>
      <c r="F94" s="90">
        <f t="shared" si="19"/>
        <v>1</v>
      </c>
      <c r="G94" s="90">
        <f t="shared" si="19"/>
        <v>1</v>
      </c>
      <c r="H94" s="90">
        <f t="shared" si="19"/>
        <v>29.22</v>
      </c>
      <c r="I94" s="90">
        <f t="shared" si="19"/>
        <v>1</v>
      </c>
      <c r="J94" s="90">
        <f t="shared" si="19"/>
        <v>3.0145</v>
      </c>
      <c r="K94" s="90">
        <f t="shared" si="19"/>
        <v>0.93589999999999995</v>
      </c>
      <c r="L94" s="90">
        <f t="shared" si="19"/>
        <v>1</v>
      </c>
      <c r="M94" s="90">
        <f t="shared" si="19"/>
        <v>1</v>
      </c>
      <c r="N94" s="90">
        <f t="shared" si="19"/>
        <v>0.93589999999999995</v>
      </c>
      <c r="O94" s="90">
        <f t="shared" si="19"/>
        <v>1.1745000000000001</v>
      </c>
      <c r="P94" s="90">
        <f t="shared" si="19"/>
        <v>1</v>
      </c>
      <c r="Q94" s="90" t="str">
        <f t="shared" si="19"/>
        <v/>
      </c>
      <c r="R94" s="90" t="str">
        <f t="shared" si="19"/>
        <v/>
      </c>
      <c r="S94" s="90" t="str">
        <f t="shared" si="19"/>
        <v/>
      </c>
      <c r="T94" s="90" t="str">
        <f t="shared" si="19"/>
        <v/>
      </c>
      <c r="U94" s="90" t="str">
        <f t="shared" si="19"/>
        <v/>
      </c>
      <c r="V94" s="90" t="str">
        <f t="shared" si="19"/>
        <v/>
      </c>
      <c r="W94" s="90" t="str">
        <f t="shared" si="19"/>
        <v/>
      </c>
      <c r="X94" s="90" t="str">
        <f t="shared" si="19"/>
        <v/>
      </c>
      <c r="Y94" s="78" t="str">
        <f t="shared" si="18"/>
        <v/>
      </c>
    </row>
    <row r="95" spans="1:25">
      <c r="A95" s="91">
        <f t="shared" si="14"/>
        <v>41546</v>
      </c>
      <c r="B95" s="90">
        <f t="shared" ref="B95:Y104" si="20">IF(B$3="","",IF(B$3="AUD",1,IF(ISNA(VLOOKUP($A95,RBA_Curr_Exch,HLOOKUP(B$3,RBA_Stations,2,FALSE),FALSE)),VLOOKUP($A95,RBA_Curr_Exch,HLOOKUP(B$3,RBA_Stations,2,FALSE),TRUE),VLOOKUP($A95,RBA_Curr_Exch,HLOOKUP(B$3,RBA_Stations,2,FALSE),FALSE))))</f>
        <v>1</v>
      </c>
      <c r="C95" s="90">
        <f t="shared" si="19"/>
        <v>1.1273</v>
      </c>
      <c r="D95" s="90">
        <f t="shared" si="19"/>
        <v>3.4371</v>
      </c>
      <c r="E95" s="90">
        <f t="shared" si="19"/>
        <v>1</v>
      </c>
      <c r="F95" s="90">
        <f t="shared" si="19"/>
        <v>1</v>
      </c>
      <c r="G95" s="90">
        <f t="shared" si="19"/>
        <v>1</v>
      </c>
      <c r="H95" s="90">
        <f t="shared" si="19"/>
        <v>29.22</v>
      </c>
      <c r="I95" s="90">
        <f t="shared" si="19"/>
        <v>1</v>
      </c>
      <c r="J95" s="90">
        <f t="shared" si="19"/>
        <v>3.0145</v>
      </c>
      <c r="K95" s="90">
        <f t="shared" si="19"/>
        <v>0.93589999999999995</v>
      </c>
      <c r="L95" s="90">
        <f t="shared" si="19"/>
        <v>1</v>
      </c>
      <c r="M95" s="90">
        <f t="shared" si="19"/>
        <v>1</v>
      </c>
      <c r="N95" s="90">
        <f t="shared" si="19"/>
        <v>0.93589999999999995</v>
      </c>
      <c r="O95" s="90">
        <f t="shared" si="19"/>
        <v>1.1745000000000001</v>
      </c>
      <c r="P95" s="90">
        <f t="shared" si="19"/>
        <v>1</v>
      </c>
      <c r="Q95" s="90" t="str">
        <f t="shared" si="19"/>
        <v/>
      </c>
      <c r="R95" s="90" t="str">
        <f t="shared" si="19"/>
        <v/>
      </c>
      <c r="S95" s="90" t="str">
        <f t="shared" si="19"/>
        <v/>
      </c>
      <c r="T95" s="90" t="str">
        <f t="shared" si="19"/>
        <v/>
      </c>
      <c r="U95" s="90" t="str">
        <f t="shared" si="19"/>
        <v/>
      </c>
      <c r="V95" s="90" t="str">
        <f t="shared" si="19"/>
        <v/>
      </c>
      <c r="W95" s="90" t="str">
        <f t="shared" si="19"/>
        <v/>
      </c>
      <c r="X95" s="90" t="str">
        <f t="shared" si="19"/>
        <v/>
      </c>
      <c r="Y95" s="78" t="str">
        <f t="shared" si="20"/>
        <v/>
      </c>
    </row>
    <row r="96" spans="1:25">
      <c r="A96" s="91">
        <f t="shared" si="14"/>
        <v>41547</v>
      </c>
      <c r="B96" s="90">
        <f t="shared" si="20"/>
        <v>1</v>
      </c>
      <c r="C96" s="90">
        <f t="shared" si="19"/>
        <v>1.1248</v>
      </c>
      <c r="D96" s="90">
        <f t="shared" si="19"/>
        <v>3.4186999999999999</v>
      </c>
      <c r="E96" s="90">
        <f t="shared" si="19"/>
        <v>1</v>
      </c>
      <c r="F96" s="90">
        <f t="shared" si="19"/>
        <v>1</v>
      </c>
      <c r="G96" s="90">
        <f t="shared" si="19"/>
        <v>1</v>
      </c>
      <c r="H96" s="90">
        <f t="shared" si="19"/>
        <v>29.23</v>
      </c>
      <c r="I96" s="90">
        <f t="shared" si="19"/>
        <v>1</v>
      </c>
      <c r="J96" s="90">
        <f t="shared" si="19"/>
        <v>3.0356999999999998</v>
      </c>
      <c r="K96" s="90">
        <f t="shared" si="19"/>
        <v>0.93089999999999995</v>
      </c>
      <c r="L96" s="90">
        <f t="shared" si="19"/>
        <v>1</v>
      </c>
      <c r="M96" s="90">
        <f t="shared" si="19"/>
        <v>1</v>
      </c>
      <c r="N96" s="90">
        <f t="shared" si="19"/>
        <v>0.93089999999999995</v>
      </c>
      <c r="O96" s="90">
        <f t="shared" si="19"/>
        <v>1.1707000000000001</v>
      </c>
      <c r="P96" s="90">
        <f t="shared" si="19"/>
        <v>1</v>
      </c>
      <c r="Q96" s="90" t="str">
        <f t="shared" si="19"/>
        <v/>
      </c>
      <c r="R96" s="90" t="str">
        <f t="shared" si="19"/>
        <v/>
      </c>
      <c r="S96" s="90" t="str">
        <f t="shared" si="19"/>
        <v/>
      </c>
      <c r="T96" s="90" t="str">
        <f t="shared" si="19"/>
        <v/>
      </c>
      <c r="U96" s="90" t="str">
        <f t="shared" si="19"/>
        <v/>
      </c>
      <c r="V96" s="90" t="str">
        <f t="shared" si="19"/>
        <v/>
      </c>
      <c r="W96" s="90" t="str">
        <f t="shared" si="19"/>
        <v/>
      </c>
      <c r="X96" s="90" t="str">
        <f t="shared" si="19"/>
        <v/>
      </c>
      <c r="Y96" s="78" t="str">
        <f t="shared" si="20"/>
        <v/>
      </c>
    </row>
    <row r="97" spans="1:25">
      <c r="A97" s="91">
        <f t="shared" si="14"/>
        <v>41548</v>
      </c>
      <c r="B97" s="90">
        <f t="shared" si="20"/>
        <v>1</v>
      </c>
      <c r="C97" s="90">
        <f t="shared" si="19"/>
        <v>1.1312</v>
      </c>
      <c r="D97" s="90">
        <f t="shared" si="19"/>
        <v>3.4506999999999999</v>
      </c>
      <c r="E97" s="90">
        <f t="shared" si="19"/>
        <v>1</v>
      </c>
      <c r="F97" s="90">
        <f t="shared" si="19"/>
        <v>1</v>
      </c>
      <c r="G97" s="90">
        <f t="shared" si="19"/>
        <v>1</v>
      </c>
      <c r="H97" s="90">
        <f t="shared" si="19"/>
        <v>29.3</v>
      </c>
      <c r="I97" s="90">
        <f t="shared" si="19"/>
        <v>1</v>
      </c>
      <c r="J97" s="90">
        <f t="shared" si="19"/>
        <v>3.0438000000000001</v>
      </c>
      <c r="K97" s="90">
        <f t="shared" si="19"/>
        <v>0.93959999999999999</v>
      </c>
      <c r="L97" s="90">
        <f t="shared" si="19"/>
        <v>1</v>
      </c>
      <c r="M97" s="90">
        <f t="shared" si="19"/>
        <v>1</v>
      </c>
      <c r="N97" s="90">
        <f t="shared" si="19"/>
        <v>0.93959999999999999</v>
      </c>
      <c r="O97" s="90">
        <f t="shared" si="19"/>
        <v>1.1772</v>
      </c>
      <c r="P97" s="90">
        <f t="shared" si="19"/>
        <v>1</v>
      </c>
      <c r="Q97" s="90" t="str">
        <f t="shared" si="19"/>
        <v/>
      </c>
      <c r="R97" s="90" t="str">
        <f t="shared" si="19"/>
        <v/>
      </c>
      <c r="S97" s="90" t="str">
        <f t="shared" si="19"/>
        <v/>
      </c>
      <c r="T97" s="90" t="str">
        <f t="shared" si="19"/>
        <v/>
      </c>
      <c r="U97" s="90" t="str">
        <f t="shared" si="19"/>
        <v/>
      </c>
      <c r="V97" s="90" t="str">
        <f t="shared" si="19"/>
        <v/>
      </c>
      <c r="W97" s="90" t="str">
        <f t="shared" si="19"/>
        <v/>
      </c>
      <c r="X97" s="90" t="str">
        <f t="shared" si="19"/>
        <v/>
      </c>
      <c r="Y97" s="78" t="str">
        <f t="shared" si="20"/>
        <v/>
      </c>
    </row>
    <row r="98" spans="1:25">
      <c r="A98" s="91">
        <f t="shared" si="14"/>
        <v>41549</v>
      </c>
      <c r="B98" s="90">
        <f t="shared" si="20"/>
        <v>1</v>
      </c>
      <c r="C98" s="90">
        <f t="shared" si="19"/>
        <v>1.1389</v>
      </c>
      <c r="D98" s="90">
        <f t="shared" si="19"/>
        <v>3.4407999999999999</v>
      </c>
      <c r="E98" s="90">
        <f t="shared" si="19"/>
        <v>1</v>
      </c>
      <c r="F98" s="90">
        <f t="shared" si="19"/>
        <v>1</v>
      </c>
      <c r="G98" s="90">
        <f t="shared" ref="C98:X109" si="21">IF(G$3="","",IF(G$3="AUD",1,IF(ISNA(VLOOKUP($A98,RBA_Curr_Exch,HLOOKUP(G$3,RBA_Stations,2,FALSE),FALSE)),VLOOKUP($A98,RBA_Curr_Exch,HLOOKUP(G$3,RBA_Stations,2,FALSE),TRUE),VLOOKUP($A98,RBA_Curr_Exch,HLOOKUP(G$3,RBA_Stations,2,FALSE),FALSE))))</f>
        <v>1</v>
      </c>
      <c r="H98" s="90">
        <f t="shared" si="21"/>
        <v>29.33</v>
      </c>
      <c r="I98" s="90">
        <f t="shared" si="21"/>
        <v>1</v>
      </c>
      <c r="J98" s="90">
        <f t="shared" si="21"/>
        <v>3.0312999999999999</v>
      </c>
      <c r="K98" s="90">
        <f t="shared" si="21"/>
        <v>0.93689999999999996</v>
      </c>
      <c r="L98" s="90">
        <f t="shared" si="21"/>
        <v>1</v>
      </c>
      <c r="M98" s="90">
        <f t="shared" si="21"/>
        <v>1</v>
      </c>
      <c r="N98" s="90">
        <f t="shared" si="21"/>
        <v>0.93689999999999996</v>
      </c>
      <c r="O98" s="90">
        <f t="shared" si="21"/>
        <v>1.1739999999999999</v>
      </c>
      <c r="P98" s="90">
        <f t="shared" si="21"/>
        <v>1</v>
      </c>
      <c r="Q98" s="90" t="str">
        <f t="shared" si="21"/>
        <v/>
      </c>
      <c r="R98" s="90" t="str">
        <f t="shared" si="21"/>
        <v/>
      </c>
      <c r="S98" s="90" t="str">
        <f t="shared" si="21"/>
        <v/>
      </c>
      <c r="T98" s="90" t="str">
        <f t="shared" si="21"/>
        <v/>
      </c>
      <c r="U98" s="90" t="str">
        <f t="shared" si="21"/>
        <v/>
      </c>
      <c r="V98" s="90" t="str">
        <f t="shared" si="21"/>
        <v/>
      </c>
      <c r="W98" s="90" t="str">
        <f t="shared" si="21"/>
        <v/>
      </c>
      <c r="X98" s="90" t="str">
        <f t="shared" si="21"/>
        <v/>
      </c>
      <c r="Y98" s="78" t="str">
        <f t="shared" si="20"/>
        <v/>
      </c>
    </row>
    <row r="99" spans="1:25">
      <c r="A99" s="91">
        <f t="shared" si="14"/>
        <v>41550</v>
      </c>
      <c r="B99" s="90">
        <f t="shared" si="20"/>
        <v>1</v>
      </c>
      <c r="C99" s="90">
        <f t="shared" si="21"/>
        <v>1.1294</v>
      </c>
      <c r="D99" s="90">
        <f t="shared" si="21"/>
        <v>3.4487999999999999</v>
      </c>
      <c r="E99" s="90">
        <f t="shared" si="21"/>
        <v>1</v>
      </c>
      <c r="F99" s="90">
        <f t="shared" si="21"/>
        <v>1</v>
      </c>
      <c r="G99" s="90">
        <f t="shared" si="21"/>
        <v>1</v>
      </c>
      <c r="H99" s="90">
        <f t="shared" si="21"/>
        <v>29.3</v>
      </c>
      <c r="I99" s="90">
        <f t="shared" si="21"/>
        <v>1</v>
      </c>
      <c r="J99" s="90">
        <f t="shared" si="21"/>
        <v>3.0017999999999998</v>
      </c>
      <c r="K99" s="90">
        <f t="shared" si="21"/>
        <v>0.93910000000000005</v>
      </c>
      <c r="L99" s="90">
        <f t="shared" si="21"/>
        <v>1</v>
      </c>
      <c r="M99" s="90">
        <f t="shared" si="21"/>
        <v>1</v>
      </c>
      <c r="N99" s="90">
        <f t="shared" si="21"/>
        <v>0.93910000000000005</v>
      </c>
      <c r="O99" s="90">
        <f t="shared" si="21"/>
        <v>1.1727000000000001</v>
      </c>
      <c r="P99" s="90">
        <f t="shared" si="21"/>
        <v>1</v>
      </c>
      <c r="Q99" s="90" t="str">
        <f t="shared" si="21"/>
        <v/>
      </c>
      <c r="R99" s="90" t="str">
        <f t="shared" si="21"/>
        <v/>
      </c>
      <c r="S99" s="90" t="str">
        <f t="shared" si="21"/>
        <v/>
      </c>
      <c r="T99" s="90" t="str">
        <f t="shared" si="21"/>
        <v/>
      </c>
      <c r="U99" s="90" t="str">
        <f t="shared" si="21"/>
        <v/>
      </c>
      <c r="V99" s="90" t="str">
        <f t="shared" si="21"/>
        <v/>
      </c>
      <c r="W99" s="90" t="str">
        <f t="shared" si="21"/>
        <v/>
      </c>
      <c r="X99" s="90" t="str">
        <f t="shared" si="21"/>
        <v/>
      </c>
      <c r="Y99" s="78" t="str">
        <f t="shared" si="20"/>
        <v/>
      </c>
    </row>
    <row r="100" spans="1:25">
      <c r="A100" s="91">
        <f t="shared" si="14"/>
        <v>41551</v>
      </c>
      <c r="B100" s="90">
        <f t="shared" si="20"/>
        <v>1</v>
      </c>
      <c r="C100" s="90">
        <f t="shared" si="21"/>
        <v>1.1366000000000001</v>
      </c>
      <c r="D100" s="90">
        <f t="shared" si="21"/>
        <v>3.4679000000000002</v>
      </c>
      <c r="E100" s="90">
        <f t="shared" si="21"/>
        <v>1</v>
      </c>
      <c r="F100" s="90">
        <f t="shared" si="21"/>
        <v>1</v>
      </c>
      <c r="G100" s="90">
        <f t="shared" si="21"/>
        <v>1</v>
      </c>
      <c r="H100" s="90">
        <f t="shared" si="21"/>
        <v>29.54</v>
      </c>
      <c r="I100" s="90">
        <f t="shared" si="21"/>
        <v>1</v>
      </c>
      <c r="J100" s="90">
        <f t="shared" si="21"/>
        <v>3.0076000000000001</v>
      </c>
      <c r="K100" s="90">
        <f t="shared" si="21"/>
        <v>0.94430000000000003</v>
      </c>
      <c r="L100" s="90">
        <f t="shared" si="21"/>
        <v>1</v>
      </c>
      <c r="M100" s="90">
        <f t="shared" si="21"/>
        <v>1</v>
      </c>
      <c r="N100" s="90">
        <f t="shared" si="21"/>
        <v>0.94430000000000003</v>
      </c>
      <c r="O100" s="90">
        <f t="shared" si="21"/>
        <v>1.177</v>
      </c>
      <c r="P100" s="90">
        <f t="shared" si="21"/>
        <v>1</v>
      </c>
      <c r="Q100" s="90" t="str">
        <f t="shared" si="21"/>
        <v/>
      </c>
      <c r="R100" s="90" t="str">
        <f t="shared" si="21"/>
        <v/>
      </c>
      <c r="S100" s="90" t="str">
        <f t="shared" si="21"/>
        <v/>
      </c>
      <c r="T100" s="90" t="str">
        <f t="shared" si="21"/>
        <v/>
      </c>
      <c r="U100" s="90" t="str">
        <f t="shared" si="21"/>
        <v/>
      </c>
      <c r="V100" s="90" t="str">
        <f t="shared" si="21"/>
        <v/>
      </c>
      <c r="W100" s="90" t="str">
        <f t="shared" si="21"/>
        <v/>
      </c>
      <c r="X100" s="90" t="str">
        <f t="shared" si="21"/>
        <v/>
      </c>
      <c r="Y100" s="78" t="str">
        <f t="shared" si="20"/>
        <v/>
      </c>
    </row>
    <row r="101" spans="1:25">
      <c r="A101" s="91">
        <f t="shared" si="14"/>
        <v>41552</v>
      </c>
      <c r="B101" s="90">
        <f t="shared" si="20"/>
        <v>1</v>
      </c>
      <c r="C101" s="90">
        <f t="shared" si="21"/>
        <v>1.1366000000000001</v>
      </c>
      <c r="D101" s="90">
        <f t="shared" si="21"/>
        <v>3.4679000000000002</v>
      </c>
      <c r="E101" s="90">
        <f t="shared" si="21"/>
        <v>1</v>
      </c>
      <c r="F101" s="90">
        <f t="shared" si="21"/>
        <v>1</v>
      </c>
      <c r="G101" s="90">
        <f t="shared" si="21"/>
        <v>1</v>
      </c>
      <c r="H101" s="90">
        <f t="shared" si="21"/>
        <v>29.54</v>
      </c>
      <c r="I101" s="90">
        <f t="shared" si="21"/>
        <v>1</v>
      </c>
      <c r="J101" s="90">
        <f t="shared" si="21"/>
        <v>3.0076000000000001</v>
      </c>
      <c r="K101" s="90">
        <f t="shared" si="21"/>
        <v>0.94430000000000003</v>
      </c>
      <c r="L101" s="90">
        <f t="shared" si="21"/>
        <v>1</v>
      </c>
      <c r="M101" s="90">
        <f t="shared" si="21"/>
        <v>1</v>
      </c>
      <c r="N101" s="90">
        <f t="shared" si="21"/>
        <v>0.94430000000000003</v>
      </c>
      <c r="O101" s="90">
        <f t="shared" si="21"/>
        <v>1.177</v>
      </c>
      <c r="P101" s="90">
        <f t="shared" si="21"/>
        <v>1</v>
      </c>
      <c r="Q101" s="90" t="str">
        <f t="shared" si="21"/>
        <v/>
      </c>
      <c r="R101" s="90" t="str">
        <f t="shared" si="21"/>
        <v/>
      </c>
      <c r="S101" s="90" t="str">
        <f t="shared" si="21"/>
        <v/>
      </c>
      <c r="T101" s="90" t="str">
        <f t="shared" si="21"/>
        <v/>
      </c>
      <c r="U101" s="90" t="str">
        <f t="shared" si="21"/>
        <v/>
      </c>
      <c r="V101" s="90" t="str">
        <f t="shared" si="21"/>
        <v/>
      </c>
      <c r="W101" s="90" t="str">
        <f t="shared" si="21"/>
        <v/>
      </c>
      <c r="X101" s="90" t="str">
        <f t="shared" si="21"/>
        <v/>
      </c>
      <c r="Y101" s="78" t="str">
        <f t="shared" si="20"/>
        <v/>
      </c>
    </row>
    <row r="102" spans="1:25">
      <c r="A102" s="91">
        <f t="shared" si="14"/>
        <v>41553</v>
      </c>
      <c r="B102" s="90">
        <f t="shared" si="20"/>
        <v>1</v>
      </c>
      <c r="C102" s="90">
        <f t="shared" si="21"/>
        <v>1.1366000000000001</v>
      </c>
      <c r="D102" s="90">
        <f t="shared" si="21"/>
        <v>3.4679000000000002</v>
      </c>
      <c r="E102" s="90">
        <f t="shared" si="21"/>
        <v>1</v>
      </c>
      <c r="F102" s="90">
        <f t="shared" si="21"/>
        <v>1</v>
      </c>
      <c r="G102" s="90">
        <f t="shared" si="21"/>
        <v>1</v>
      </c>
      <c r="H102" s="90">
        <f t="shared" si="21"/>
        <v>29.54</v>
      </c>
      <c r="I102" s="90">
        <f t="shared" si="21"/>
        <v>1</v>
      </c>
      <c r="J102" s="90">
        <f t="shared" si="21"/>
        <v>3.0076000000000001</v>
      </c>
      <c r="K102" s="90">
        <f t="shared" si="21"/>
        <v>0.94430000000000003</v>
      </c>
      <c r="L102" s="90">
        <f t="shared" si="21"/>
        <v>1</v>
      </c>
      <c r="M102" s="90">
        <f t="shared" si="21"/>
        <v>1</v>
      </c>
      <c r="N102" s="90">
        <f t="shared" si="21"/>
        <v>0.94430000000000003</v>
      </c>
      <c r="O102" s="90">
        <f t="shared" si="21"/>
        <v>1.177</v>
      </c>
      <c r="P102" s="90">
        <f t="shared" si="21"/>
        <v>1</v>
      </c>
      <c r="Q102" s="90" t="str">
        <f t="shared" si="21"/>
        <v/>
      </c>
      <c r="R102" s="90" t="str">
        <f t="shared" si="21"/>
        <v/>
      </c>
      <c r="S102" s="90" t="str">
        <f t="shared" si="21"/>
        <v/>
      </c>
      <c r="T102" s="90" t="str">
        <f t="shared" si="21"/>
        <v/>
      </c>
      <c r="U102" s="90" t="str">
        <f t="shared" si="21"/>
        <v/>
      </c>
      <c r="V102" s="90" t="str">
        <f t="shared" si="21"/>
        <v/>
      </c>
      <c r="W102" s="90" t="str">
        <f t="shared" si="21"/>
        <v/>
      </c>
      <c r="X102" s="90" t="str">
        <f t="shared" si="21"/>
        <v/>
      </c>
      <c r="Y102" s="78" t="str">
        <f t="shared" si="20"/>
        <v/>
      </c>
    </row>
    <row r="103" spans="1:25">
      <c r="A103" s="91">
        <f t="shared" si="14"/>
        <v>41554</v>
      </c>
      <c r="B103" s="90">
        <f t="shared" si="20"/>
        <v>1</v>
      </c>
      <c r="C103" s="90">
        <f t="shared" si="21"/>
        <v>1.1366000000000001</v>
      </c>
      <c r="D103" s="90">
        <f t="shared" si="21"/>
        <v>3.4679000000000002</v>
      </c>
      <c r="E103" s="90">
        <f t="shared" si="21"/>
        <v>1</v>
      </c>
      <c r="F103" s="90">
        <f t="shared" si="21"/>
        <v>1</v>
      </c>
      <c r="G103" s="90">
        <f t="shared" si="21"/>
        <v>1</v>
      </c>
      <c r="H103" s="90">
        <f t="shared" si="21"/>
        <v>29.54</v>
      </c>
      <c r="I103" s="90">
        <f t="shared" si="21"/>
        <v>1</v>
      </c>
      <c r="J103" s="90">
        <f t="shared" si="21"/>
        <v>3.0076000000000001</v>
      </c>
      <c r="K103" s="90">
        <f t="shared" si="21"/>
        <v>0.94430000000000003</v>
      </c>
      <c r="L103" s="90">
        <f t="shared" si="21"/>
        <v>1</v>
      </c>
      <c r="M103" s="90">
        <f t="shared" si="21"/>
        <v>1</v>
      </c>
      <c r="N103" s="90">
        <f t="shared" si="21"/>
        <v>0.94430000000000003</v>
      </c>
      <c r="O103" s="90">
        <f t="shared" si="21"/>
        <v>1.177</v>
      </c>
      <c r="P103" s="90">
        <f t="shared" si="21"/>
        <v>1</v>
      </c>
      <c r="Q103" s="90" t="str">
        <f t="shared" si="21"/>
        <v/>
      </c>
      <c r="R103" s="90" t="str">
        <f t="shared" si="21"/>
        <v/>
      </c>
      <c r="S103" s="90" t="str">
        <f t="shared" si="21"/>
        <v/>
      </c>
      <c r="T103" s="90" t="str">
        <f t="shared" si="21"/>
        <v/>
      </c>
      <c r="U103" s="90" t="str">
        <f t="shared" si="21"/>
        <v/>
      </c>
      <c r="V103" s="90" t="str">
        <f t="shared" si="21"/>
        <v/>
      </c>
      <c r="W103" s="90" t="str">
        <f t="shared" si="21"/>
        <v/>
      </c>
      <c r="X103" s="90" t="str">
        <f t="shared" si="21"/>
        <v/>
      </c>
      <c r="Y103" s="78" t="str">
        <f t="shared" si="20"/>
        <v/>
      </c>
    </row>
    <row r="104" spans="1:25">
      <c r="A104" s="91">
        <f t="shared" si="14"/>
        <v>41555</v>
      </c>
      <c r="B104" s="90">
        <f t="shared" si="20"/>
        <v>1</v>
      </c>
      <c r="C104" s="90">
        <f t="shared" si="21"/>
        <v>1.1357999999999999</v>
      </c>
      <c r="D104" s="90">
        <f t="shared" si="21"/>
        <v>3.4645999999999999</v>
      </c>
      <c r="E104" s="90">
        <f t="shared" si="21"/>
        <v>1</v>
      </c>
      <c r="F104" s="90">
        <f t="shared" si="21"/>
        <v>1</v>
      </c>
      <c r="G104" s="90">
        <f t="shared" si="21"/>
        <v>1</v>
      </c>
      <c r="H104" s="90">
        <f t="shared" si="21"/>
        <v>29.59</v>
      </c>
      <c r="I104" s="90">
        <f t="shared" si="21"/>
        <v>1</v>
      </c>
      <c r="J104" s="90">
        <f t="shared" si="21"/>
        <v>3.0203000000000002</v>
      </c>
      <c r="K104" s="90">
        <f t="shared" si="21"/>
        <v>0.94340000000000002</v>
      </c>
      <c r="L104" s="90">
        <f t="shared" si="21"/>
        <v>1</v>
      </c>
      <c r="M104" s="90">
        <f t="shared" si="21"/>
        <v>1</v>
      </c>
      <c r="N104" s="90">
        <f t="shared" si="21"/>
        <v>0.94340000000000002</v>
      </c>
      <c r="O104" s="90">
        <f t="shared" si="21"/>
        <v>1.1791</v>
      </c>
      <c r="P104" s="90">
        <f t="shared" si="21"/>
        <v>1</v>
      </c>
      <c r="Q104" s="90" t="str">
        <f t="shared" si="21"/>
        <v/>
      </c>
      <c r="R104" s="90" t="str">
        <f t="shared" si="21"/>
        <v/>
      </c>
      <c r="S104" s="90" t="str">
        <f t="shared" si="21"/>
        <v/>
      </c>
      <c r="T104" s="90" t="str">
        <f t="shared" si="21"/>
        <v/>
      </c>
      <c r="U104" s="90" t="str">
        <f t="shared" si="21"/>
        <v/>
      </c>
      <c r="V104" s="90" t="str">
        <f t="shared" si="21"/>
        <v/>
      </c>
      <c r="W104" s="90" t="str">
        <f t="shared" si="21"/>
        <v/>
      </c>
      <c r="X104" s="90" t="str">
        <f t="shared" si="21"/>
        <v/>
      </c>
      <c r="Y104" s="78" t="str">
        <f t="shared" si="20"/>
        <v/>
      </c>
    </row>
    <row r="105" spans="1:25">
      <c r="A105" s="91">
        <f t="shared" si="14"/>
        <v>41556</v>
      </c>
      <c r="B105" s="90">
        <f t="shared" ref="B105:Y114" si="22">IF(B$3="","",IF(B$3="AUD",1,IF(ISNA(VLOOKUP($A105,RBA_Curr_Exch,HLOOKUP(B$3,RBA_Stations,2,FALSE),FALSE)),VLOOKUP($A105,RBA_Curr_Exch,HLOOKUP(B$3,RBA_Stations,2,FALSE),TRUE),VLOOKUP($A105,RBA_Curr_Exch,HLOOKUP(B$3,RBA_Stations,2,FALSE),FALSE))))</f>
        <v>1</v>
      </c>
      <c r="C105" s="90">
        <f t="shared" si="21"/>
        <v>1.1378999999999999</v>
      </c>
      <c r="D105" s="90">
        <f t="shared" si="21"/>
        <v>3.4645999999999999</v>
      </c>
      <c r="E105" s="90">
        <f t="shared" si="21"/>
        <v>1</v>
      </c>
      <c r="F105" s="90">
        <f t="shared" si="21"/>
        <v>1</v>
      </c>
      <c r="G105" s="90">
        <f t="shared" si="21"/>
        <v>1</v>
      </c>
      <c r="H105" s="90">
        <f t="shared" si="21"/>
        <v>29.64</v>
      </c>
      <c r="I105" s="90">
        <f t="shared" si="21"/>
        <v>1</v>
      </c>
      <c r="J105" s="90">
        <f t="shared" si="21"/>
        <v>3.0287999999999999</v>
      </c>
      <c r="K105" s="90">
        <f t="shared" si="21"/>
        <v>0.94340000000000002</v>
      </c>
      <c r="L105" s="90">
        <f t="shared" si="21"/>
        <v>1</v>
      </c>
      <c r="M105" s="90">
        <f t="shared" si="21"/>
        <v>1</v>
      </c>
      <c r="N105" s="90">
        <f t="shared" si="21"/>
        <v>0.94340000000000002</v>
      </c>
      <c r="O105" s="90">
        <f t="shared" si="21"/>
        <v>1.1806000000000001</v>
      </c>
      <c r="P105" s="90">
        <f t="shared" si="21"/>
        <v>1</v>
      </c>
      <c r="Q105" s="90" t="str">
        <f t="shared" si="21"/>
        <v/>
      </c>
      <c r="R105" s="90" t="str">
        <f t="shared" si="21"/>
        <v/>
      </c>
      <c r="S105" s="90" t="str">
        <f t="shared" si="21"/>
        <v/>
      </c>
      <c r="T105" s="90" t="str">
        <f t="shared" si="21"/>
        <v/>
      </c>
      <c r="U105" s="90" t="str">
        <f t="shared" si="21"/>
        <v/>
      </c>
      <c r="V105" s="90" t="str">
        <f t="shared" si="21"/>
        <v/>
      </c>
      <c r="W105" s="90" t="str">
        <f t="shared" si="21"/>
        <v/>
      </c>
      <c r="X105" s="90" t="str">
        <f t="shared" si="21"/>
        <v/>
      </c>
      <c r="Y105" s="78" t="str">
        <f t="shared" si="22"/>
        <v/>
      </c>
    </row>
    <row r="106" spans="1:25">
      <c r="A106" s="91">
        <f t="shared" si="14"/>
        <v>41557</v>
      </c>
      <c r="B106" s="90">
        <f t="shared" si="22"/>
        <v>1</v>
      </c>
      <c r="C106" s="90">
        <f t="shared" si="21"/>
        <v>1.1407</v>
      </c>
      <c r="D106" s="90">
        <f t="shared" si="21"/>
        <v>3.4510000000000001</v>
      </c>
      <c r="E106" s="90">
        <f t="shared" si="21"/>
        <v>1</v>
      </c>
      <c r="F106" s="90">
        <f t="shared" si="21"/>
        <v>1</v>
      </c>
      <c r="G106" s="90">
        <f t="shared" si="21"/>
        <v>1</v>
      </c>
      <c r="H106" s="90">
        <f t="shared" si="21"/>
        <v>29.6</v>
      </c>
      <c r="I106" s="90">
        <f t="shared" si="21"/>
        <v>1</v>
      </c>
      <c r="J106" s="90">
        <f t="shared" si="21"/>
        <v>3.0146000000000002</v>
      </c>
      <c r="K106" s="90">
        <f t="shared" si="21"/>
        <v>0.93969999999999998</v>
      </c>
      <c r="L106" s="90">
        <f t="shared" si="21"/>
        <v>1</v>
      </c>
      <c r="M106" s="90">
        <f t="shared" si="21"/>
        <v>1</v>
      </c>
      <c r="N106" s="90">
        <f t="shared" si="21"/>
        <v>0.93969999999999998</v>
      </c>
      <c r="O106" s="90">
        <f t="shared" si="21"/>
        <v>1.1781999999999999</v>
      </c>
      <c r="P106" s="90">
        <f t="shared" si="21"/>
        <v>1</v>
      </c>
      <c r="Q106" s="90" t="str">
        <f t="shared" si="21"/>
        <v/>
      </c>
      <c r="R106" s="90" t="str">
        <f t="shared" si="21"/>
        <v/>
      </c>
      <c r="S106" s="90" t="str">
        <f t="shared" si="21"/>
        <v/>
      </c>
      <c r="T106" s="90" t="str">
        <f t="shared" si="21"/>
        <v/>
      </c>
      <c r="U106" s="90" t="str">
        <f t="shared" si="21"/>
        <v/>
      </c>
      <c r="V106" s="90" t="str">
        <f t="shared" si="21"/>
        <v/>
      </c>
      <c r="W106" s="90" t="str">
        <f t="shared" si="21"/>
        <v/>
      </c>
      <c r="X106" s="90" t="str">
        <f t="shared" si="21"/>
        <v/>
      </c>
      <c r="Y106" s="78" t="str">
        <f t="shared" si="22"/>
        <v/>
      </c>
    </row>
    <row r="107" spans="1:25">
      <c r="A107" s="91">
        <f t="shared" si="14"/>
        <v>41558</v>
      </c>
      <c r="B107" s="90">
        <f t="shared" si="22"/>
        <v>1</v>
      </c>
      <c r="C107" s="90">
        <f t="shared" si="21"/>
        <v>1.1406000000000001</v>
      </c>
      <c r="D107" s="90">
        <f t="shared" si="21"/>
        <v>3.4779</v>
      </c>
      <c r="E107" s="90">
        <f t="shared" si="21"/>
        <v>1</v>
      </c>
      <c r="F107" s="90">
        <f t="shared" si="21"/>
        <v>1</v>
      </c>
      <c r="G107" s="90">
        <f t="shared" si="21"/>
        <v>1</v>
      </c>
      <c r="H107" s="90">
        <f t="shared" si="21"/>
        <v>29.67</v>
      </c>
      <c r="I107" s="90">
        <f t="shared" si="21"/>
        <v>1</v>
      </c>
      <c r="J107" s="90">
        <f t="shared" si="21"/>
        <v>3.0148000000000001</v>
      </c>
      <c r="K107" s="90">
        <f t="shared" si="21"/>
        <v>0.94699999999999995</v>
      </c>
      <c r="L107" s="90">
        <f t="shared" si="21"/>
        <v>1</v>
      </c>
      <c r="M107" s="90">
        <f t="shared" si="21"/>
        <v>1</v>
      </c>
      <c r="N107" s="90">
        <f t="shared" si="21"/>
        <v>0.94699999999999995</v>
      </c>
      <c r="O107" s="90">
        <f t="shared" si="21"/>
        <v>1.1828000000000001</v>
      </c>
      <c r="P107" s="90">
        <f t="shared" si="21"/>
        <v>1</v>
      </c>
      <c r="Q107" s="90" t="str">
        <f t="shared" si="21"/>
        <v/>
      </c>
      <c r="R107" s="90" t="str">
        <f t="shared" si="21"/>
        <v/>
      </c>
      <c r="S107" s="90" t="str">
        <f t="shared" si="21"/>
        <v/>
      </c>
      <c r="T107" s="90" t="str">
        <f t="shared" si="21"/>
        <v/>
      </c>
      <c r="U107" s="90" t="str">
        <f t="shared" si="21"/>
        <v/>
      </c>
      <c r="V107" s="90" t="str">
        <f t="shared" si="21"/>
        <v/>
      </c>
      <c r="W107" s="90" t="str">
        <f t="shared" si="21"/>
        <v/>
      </c>
      <c r="X107" s="90" t="str">
        <f t="shared" si="21"/>
        <v/>
      </c>
      <c r="Y107" s="78" t="str">
        <f t="shared" si="22"/>
        <v/>
      </c>
    </row>
    <row r="108" spans="1:25">
      <c r="A108" s="91">
        <f t="shared" si="14"/>
        <v>41559</v>
      </c>
      <c r="B108" s="90">
        <f t="shared" si="22"/>
        <v>1</v>
      </c>
      <c r="C108" s="90">
        <f t="shared" si="21"/>
        <v>1.1406000000000001</v>
      </c>
      <c r="D108" s="90">
        <f t="shared" si="21"/>
        <v>3.4779</v>
      </c>
      <c r="E108" s="90">
        <f t="shared" si="21"/>
        <v>1</v>
      </c>
      <c r="F108" s="90">
        <f t="shared" si="21"/>
        <v>1</v>
      </c>
      <c r="G108" s="90">
        <f t="shared" si="21"/>
        <v>1</v>
      </c>
      <c r="H108" s="90">
        <f t="shared" si="21"/>
        <v>29.67</v>
      </c>
      <c r="I108" s="90">
        <f t="shared" si="21"/>
        <v>1</v>
      </c>
      <c r="J108" s="90">
        <f t="shared" si="21"/>
        <v>3.0148000000000001</v>
      </c>
      <c r="K108" s="90">
        <f t="shared" si="21"/>
        <v>0.94699999999999995</v>
      </c>
      <c r="L108" s="90">
        <f t="shared" si="21"/>
        <v>1</v>
      </c>
      <c r="M108" s="90">
        <f t="shared" si="21"/>
        <v>1</v>
      </c>
      <c r="N108" s="90">
        <f t="shared" si="21"/>
        <v>0.94699999999999995</v>
      </c>
      <c r="O108" s="90">
        <f t="shared" si="21"/>
        <v>1.1828000000000001</v>
      </c>
      <c r="P108" s="90">
        <f t="shared" si="21"/>
        <v>1</v>
      </c>
      <c r="Q108" s="90" t="str">
        <f t="shared" si="21"/>
        <v/>
      </c>
      <c r="R108" s="90" t="str">
        <f t="shared" si="21"/>
        <v/>
      </c>
      <c r="S108" s="90" t="str">
        <f t="shared" si="21"/>
        <v/>
      </c>
      <c r="T108" s="90" t="str">
        <f t="shared" si="21"/>
        <v/>
      </c>
      <c r="U108" s="90" t="str">
        <f t="shared" si="21"/>
        <v/>
      </c>
      <c r="V108" s="90" t="str">
        <f t="shared" si="21"/>
        <v/>
      </c>
      <c r="W108" s="90" t="str">
        <f t="shared" si="21"/>
        <v/>
      </c>
      <c r="X108" s="90" t="str">
        <f t="shared" si="21"/>
        <v/>
      </c>
      <c r="Y108" s="78" t="str">
        <f t="shared" si="22"/>
        <v/>
      </c>
    </row>
    <row r="109" spans="1:25">
      <c r="A109" s="91">
        <f t="shared" si="14"/>
        <v>41560</v>
      </c>
      <c r="B109" s="90">
        <f t="shared" si="22"/>
        <v>1</v>
      </c>
      <c r="C109" s="90">
        <f t="shared" si="21"/>
        <v>1.1406000000000001</v>
      </c>
      <c r="D109" s="90">
        <f t="shared" si="21"/>
        <v>3.4779</v>
      </c>
      <c r="E109" s="90">
        <f t="shared" si="21"/>
        <v>1</v>
      </c>
      <c r="F109" s="90">
        <f t="shared" si="21"/>
        <v>1</v>
      </c>
      <c r="G109" s="90">
        <f t="shared" si="21"/>
        <v>1</v>
      </c>
      <c r="H109" s="90">
        <f t="shared" si="21"/>
        <v>29.67</v>
      </c>
      <c r="I109" s="90">
        <f t="shared" si="21"/>
        <v>1</v>
      </c>
      <c r="J109" s="90">
        <f t="shared" si="21"/>
        <v>3.0148000000000001</v>
      </c>
      <c r="K109" s="90">
        <f t="shared" si="21"/>
        <v>0.94699999999999995</v>
      </c>
      <c r="L109" s="90">
        <f t="shared" si="21"/>
        <v>1</v>
      </c>
      <c r="M109" s="90">
        <f t="shared" si="21"/>
        <v>1</v>
      </c>
      <c r="N109" s="90">
        <f t="shared" si="21"/>
        <v>0.94699999999999995</v>
      </c>
      <c r="O109" s="90">
        <f t="shared" si="21"/>
        <v>1.1828000000000001</v>
      </c>
      <c r="P109" s="90">
        <f t="shared" si="21"/>
        <v>1</v>
      </c>
      <c r="Q109" s="90" t="str">
        <f t="shared" si="21"/>
        <v/>
      </c>
      <c r="R109" s="90" t="str">
        <f t="shared" si="21"/>
        <v/>
      </c>
      <c r="S109" s="90" t="str">
        <f t="shared" si="21"/>
        <v/>
      </c>
      <c r="T109" s="90" t="str">
        <f t="shared" ref="C109:X121" si="23">IF(T$3="","",IF(T$3="AUD",1,IF(ISNA(VLOOKUP($A109,RBA_Curr_Exch,HLOOKUP(T$3,RBA_Stations,2,FALSE),FALSE)),VLOOKUP($A109,RBA_Curr_Exch,HLOOKUP(T$3,RBA_Stations,2,FALSE),TRUE),VLOOKUP($A109,RBA_Curr_Exch,HLOOKUP(T$3,RBA_Stations,2,FALSE),FALSE))))</f>
        <v/>
      </c>
      <c r="U109" s="90" t="str">
        <f t="shared" si="23"/>
        <v/>
      </c>
      <c r="V109" s="90" t="str">
        <f t="shared" si="23"/>
        <v/>
      </c>
      <c r="W109" s="90" t="str">
        <f t="shared" si="23"/>
        <v/>
      </c>
      <c r="X109" s="90" t="str">
        <f t="shared" si="23"/>
        <v/>
      </c>
      <c r="Y109" s="78" t="str">
        <f t="shared" si="22"/>
        <v/>
      </c>
    </row>
    <row r="110" spans="1:25">
      <c r="A110" s="91">
        <f t="shared" si="14"/>
        <v>41561</v>
      </c>
      <c r="B110" s="90">
        <f t="shared" si="22"/>
        <v>1</v>
      </c>
      <c r="C110" s="90">
        <f t="shared" si="23"/>
        <v>1.1352</v>
      </c>
      <c r="D110" s="90">
        <f t="shared" si="23"/>
        <v>3.4775</v>
      </c>
      <c r="E110" s="90">
        <f t="shared" si="23"/>
        <v>1</v>
      </c>
      <c r="F110" s="90">
        <f t="shared" si="23"/>
        <v>1</v>
      </c>
      <c r="G110" s="90">
        <f t="shared" si="23"/>
        <v>1</v>
      </c>
      <c r="H110" s="90">
        <f t="shared" si="23"/>
        <v>29.69</v>
      </c>
      <c r="I110" s="90">
        <f t="shared" si="23"/>
        <v>1</v>
      </c>
      <c r="J110" s="90">
        <f t="shared" si="23"/>
        <v>3.0097</v>
      </c>
      <c r="K110" s="90">
        <f t="shared" si="23"/>
        <v>0.94689999999999996</v>
      </c>
      <c r="L110" s="90">
        <f t="shared" si="23"/>
        <v>1</v>
      </c>
      <c r="M110" s="90">
        <f t="shared" si="23"/>
        <v>1</v>
      </c>
      <c r="N110" s="90">
        <f t="shared" si="23"/>
        <v>0.94689999999999996</v>
      </c>
      <c r="O110" s="90">
        <f t="shared" si="23"/>
        <v>1.1796</v>
      </c>
      <c r="P110" s="90">
        <f t="shared" si="23"/>
        <v>1</v>
      </c>
      <c r="Q110" s="90" t="str">
        <f t="shared" si="23"/>
        <v/>
      </c>
      <c r="R110" s="90" t="str">
        <f t="shared" si="23"/>
        <v/>
      </c>
      <c r="S110" s="90" t="str">
        <f t="shared" si="23"/>
        <v/>
      </c>
      <c r="T110" s="90" t="str">
        <f t="shared" si="23"/>
        <v/>
      </c>
      <c r="U110" s="90" t="str">
        <f t="shared" si="23"/>
        <v/>
      </c>
      <c r="V110" s="90" t="str">
        <f t="shared" si="23"/>
        <v/>
      </c>
      <c r="W110" s="90" t="str">
        <f t="shared" si="23"/>
        <v/>
      </c>
      <c r="X110" s="90" t="str">
        <f t="shared" si="23"/>
        <v/>
      </c>
      <c r="Y110" s="78" t="str">
        <f t="shared" si="22"/>
        <v/>
      </c>
    </row>
    <row r="111" spans="1:25">
      <c r="A111" s="91">
        <f t="shared" si="14"/>
        <v>41562</v>
      </c>
      <c r="B111" s="90">
        <f t="shared" si="22"/>
        <v>1</v>
      </c>
      <c r="C111" s="90">
        <f t="shared" si="23"/>
        <v>1.1361000000000001</v>
      </c>
      <c r="D111" s="90">
        <f t="shared" si="23"/>
        <v>3.5009999999999999</v>
      </c>
      <c r="E111" s="90">
        <f t="shared" si="23"/>
        <v>1</v>
      </c>
      <c r="F111" s="90">
        <f t="shared" si="23"/>
        <v>1</v>
      </c>
      <c r="G111" s="90">
        <f t="shared" si="23"/>
        <v>1</v>
      </c>
      <c r="H111" s="90">
        <f t="shared" si="23"/>
        <v>29.8</v>
      </c>
      <c r="I111" s="90">
        <f t="shared" si="23"/>
        <v>1</v>
      </c>
      <c r="J111" s="90">
        <f t="shared" si="23"/>
        <v>3.0329000000000002</v>
      </c>
      <c r="K111" s="90">
        <f t="shared" si="23"/>
        <v>0.95330000000000004</v>
      </c>
      <c r="L111" s="90">
        <f t="shared" si="23"/>
        <v>1</v>
      </c>
      <c r="M111" s="90">
        <f t="shared" si="23"/>
        <v>1</v>
      </c>
      <c r="N111" s="90">
        <f t="shared" si="23"/>
        <v>0.95330000000000004</v>
      </c>
      <c r="O111" s="90">
        <f t="shared" si="23"/>
        <v>1.1846000000000001</v>
      </c>
      <c r="P111" s="90">
        <f t="shared" si="23"/>
        <v>1</v>
      </c>
      <c r="Q111" s="90" t="str">
        <f t="shared" si="23"/>
        <v/>
      </c>
      <c r="R111" s="90" t="str">
        <f t="shared" si="23"/>
        <v/>
      </c>
      <c r="S111" s="90" t="str">
        <f t="shared" si="23"/>
        <v/>
      </c>
      <c r="T111" s="90" t="str">
        <f t="shared" si="23"/>
        <v/>
      </c>
      <c r="U111" s="90" t="str">
        <f t="shared" si="23"/>
        <v/>
      </c>
      <c r="V111" s="90" t="str">
        <f t="shared" si="23"/>
        <v/>
      </c>
      <c r="W111" s="90" t="str">
        <f t="shared" si="23"/>
        <v/>
      </c>
      <c r="X111" s="90" t="str">
        <f t="shared" si="23"/>
        <v/>
      </c>
      <c r="Y111" s="78" t="str">
        <f t="shared" si="22"/>
        <v/>
      </c>
    </row>
    <row r="112" spans="1:25">
      <c r="A112" s="91">
        <f t="shared" si="14"/>
        <v>41563</v>
      </c>
      <c r="B112" s="90">
        <f t="shared" si="22"/>
        <v>1</v>
      </c>
      <c r="C112" s="90">
        <f t="shared" si="23"/>
        <v>1.1349</v>
      </c>
      <c r="D112" s="90">
        <f t="shared" si="23"/>
        <v>3.4981</v>
      </c>
      <c r="E112" s="90">
        <f t="shared" si="23"/>
        <v>1</v>
      </c>
      <c r="F112" s="90">
        <f t="shared" si="23"/>
        <v>1</v>
      </c>
      <c r="G112" s="90">
        <f t="shared" si="23"/>
        <v>1</v>
      </c>
      <c r="H112" s="90">
        <f t="shared" si="23"/>
        <v>29.78</v>
      </c>
      <c r="I112" s="90">
        <f t="shared" si="23"/>
        <v>1</v>
      </c>
      <c r="J112" s="90">
        <f t="shared" si="23"/>
        <v>3.0213000000000001</v>
      </c>
      <c r="K112" s="90">
        <f t="shared" si="23"/>
        <v>0.95250000000000001</v>
      </c>
      <c r="L112" s="90">
        <f t="shared" si="23"/>
        <v>1</v>
      </c>
      <c r="M112" s="90">
        <f t="shared" si="23"/>
        <v>1</v>
      </c>
      <c r="N112" s="90">
        <f t="shared" si="23"/>
        <v>0.95250000000000001</v>
      </c>
      <c r="O112" s="90">
        <f t="shared" si="23"/>
        <v>1.1827000000000001</v>
      </c>
      <c r="P112" s="90">
        <f t="shared" si="23"/>
        <v>1</v>
      </c>
      <c r="Q112" s="90" t="str">
        <f t="shared" si="23"/>
        <v/>
      </c>
      <c r="R112" s="90" t="str">
        <f t="shared" si="23"/>
        <v/>
      </c>
      <c r="S112" s="90" t="str">
        <f t="shared" si="23"/>
        <v/>
      </c>
      <c r="T112" s="90" t="str">
        <f t="shared" si="23"/>
        <v/>
      </c>
      <c r="U112" s="90" t="str">
        <f t="shared" si="23"/>
        <v/>
      </c>
      <c r="V112" s="90" t="str">
        <f t="shared" si="23"/>
        <v/>
      </c>
      <c r="W112" s="90" t="str">
        <f t="shared" si="23"/>
        <v/>
      </c>
      <c r="X112" s="90" t="str">
        <f t="shared" si="23"/>
        <v/>
      </c>
      <c r="Y112" s="78" t="str">
        <f t="shared" si="22"/>
        <v/>
      </c>
    </row>
    <row r="113" spans="1:25">
      <c r="A113" s="91">
        <f t="shared" si="14"/>
        <v>41564</v>
      </c>
      <c r="B113" s="90">
        <f t="shared" si="22"/>
        <v>1</v>
      </c>
      <c r="C113" s="90">
        <f t="shared" si="23"/>
        <v>1.1315</v>
      </c>
      <c r="D113" s="90">
        <f t="shared" si="23"/>
        <v>3.5043000000000002</v>
      </c>
      <c r="E113" s="90">
        <f t="shared" si="23"/>
        <v>1</v>
      </c>
      <c r="F113" s="90">
        <f t="shared" si="23"/>
        <v>1</v>
      </c>
      <c r="G113" s="90">
        <f t="shared" si="23"/>
        <v>1</v>
      </c>
      <c r="H113" s="90">
        <f t="shared" si="23"/>
        <v>29.69</v>
      </c>
      <c r="I113" s="90">
        <f t="shared" si="23"/>
        <v>1</v>
      </c>
      <c r="J113" s="90">
        <f t="shared" si="23"/>
        <v>3.0167000000000002</v>
      </c>
      <c r="K113" s="90">
        <f t="shared" si="23"/>
        <v>0.95420000000000005</v>
      </c>
      <c r="L113" s="90">
        <f t="shared" si="23"/>
        <v>1</v>
      </c>
      <c r="M113" s="90">
        <f t="shared" si="23"/>
        <v>1</v>
      </c>
      <c r="N113" s="90">
        <f t="shared" si="23"/>
        <v>0.95420000000000005</v>
      </c>
      <c r="O113" s="90">
        <f t="shared" si="23"/>
        <v>1.1869000000000001</v>
      </c>
      <c r="P113" s="90">
        <f t="shared" si="23"/>
        <v>1</v>
      </c>
      <c r="Q113" s="90" t="str">
        <f t="shared" si="23"/>
        <v/>
      </c>
      <c r="R113" s="90" t="str">
        <f t="shared" si="23"/>
        <v/>
      </c>
      <c r="S113" s="90" t="str">
        <f t="shared" si="23"/>
        <v/>
      </c>
      <c r="T113" s="90" t="str">
        <f t="shared" si="23"/>
        <v/>
      </c>
      <c r="U113" s="90" t="str">
        <f t="shared" si="23"/>
        <v/>
      </c>
      <c r="V113" s="90" t="str">
        <f t="shared" si="23"/>
        <v/>
      </c>
      <c r="W113" s="90" t="str">
        <f t="shared" si="23"/>
        <v/>
      </c>
      <c r="X113" s="90" t="str">
        <f t="shared" si="23"/>
        <v/>
      </c>
      <c r="Y113" s="78" t="str">
        <f t="shared" si="22"/>
        <v/>
      </c>
    </row>
    <row r="114" spans="1:25">
      <c r="A114" s="91">
        <f t="shared" si="14"/>
        <v>41565</v>
      </c>
      <c r="B114" s="90">
        <f t="shared" si="22"/>
        <v>1</v>
      </c>
      <c r="C114" s="90">
        <f t="shared" si="23"/>
        <v>1.1373</v>
      </c>
      <c r="D114" s="90">
        <f t="shared" si="23"/>
        <v>3.5318000000000001</v>
      </c>
      <c r="E114" s="90">
        <f t="shared" si="23"/>
        <v>1</v>
      </c>
      <c r="F114" s="90">
        <f t="shared" si="23"/>
        <v>1</v>
      </c>
      <c r="G114" s="90">
        <f t="shared" si="23"/>
        <v>1</v>
      </c>
      <c r="H114" s="90">
        <f t="shared" si="23"/>
        <v>29.84</v>
      </c>
      <c r="I114" s="90">
        <f t="shared" si="23"/>
        <v>1</v>
      </c>
      <c r="J114" s="90">
        <f t="shared" si="23"/>
        <v>3.0308000000000002</v>
      </c>
      <c r="K114" s="90">
        <f t="shared" si="23"/>
        <v>0.9617</v>
      </c>
      <c r="L114" s="90">
        <f t="shared" si="23"/>
        <v>1</v>
      </c>
      <c r="M114" s="90">
        <f t="shared" si="23"/>
        <v>1</v>
      </c>
      <c r="N114" s="90">
        <f t="shared" si="23"/>
        <v>0.9617</v>
      </c>
      <c r="O114" s="90">
        <f t="shared" si="23"/>
        <v>1.1915</v>
      </c>
      <c r="P114" s="90">
        <f t="shared" si="23"/>
        <v>1</v>
      </c>
      <c r="Q114" s="90" t="str">
        <f t="shared" si="23"/>
        <v/>
      </c>
      <c r="R114" s="90" t="str">
        <f t="shared" si="23"/>
        <v/>
      </c>
      <c r="S114" s="90" t="str">
        <f t="shared" si="23"/>
        <v/>
      </c>
      <c r="T114" s="90" t="str">
        <f t="shared" si="23"/>
        <v/>
      </c>
      <c r="U114" s="90" t="str">
        <f t="shared" si="23"/>
        <v/>
      </c>
      <c r="V114" s="90" t="str">
        <f t="shared" si="23"/>
        <v/>
      </c>
      <c r="W114" s="90" t="str">
        <f t="shared" si="23"/>
        <v/>
      </c>
      <c r="X114" s="90" t="str">
        <f t="shared" si="23"/>
        <v/>
      </c>
      <c r="Y114" s="78" t="str">
        <f t="shared" si="22"/>
        <v/>
      </c>
    </row>
    <row r="115" spans="1:25">
      <c r="A115" s="91">
        <f t="shared" si="14"/>
        <v>41566</v>
      </c>
      <c r="B115" s="90">
        <f t="shared" ref="B115:Y124" si="24">IF(B$3="","",IF(B$3="AUD",1,IF(ISNA(VLOOKUP($A115,RBA_Curr_Exch,HLOOKUP(B$3,RBA_Stations,2,FALSE),FALSE)),VLOOKUP($A115,RBA_Curr_Exch,HLOOKUP(B$3,RBA_Stations,2,FALSE),TRUE),VLOOKUP($A115,RBA_Curr_Exch,HLOOKUP(B$3,RBA_Stations,2,FALSE),FALSE))))</f>
        <v>1</v>
      </c>
      <c r="C115" s="90">
        <f t="shared" si="23"/>
        <v>1.1373</v>
      </c>
      <c r="D115" s="90">
        <f t="shared" si="23"/>
        <v>3.5318000000000001</v>
      </c>
      <c r="E115" s="90">
        <f t="shared" si="23"/>
        <v>1</v>
      </c>
      <c r="F115" s="90">
        <f t="shared" si="23"/>
        <v>1</v>
      </c>
      <c r="G115" s="90">
        <f t="shared" si="23"/>
        <v>1</v>
      </c>
      <c r="H115" s="90">
        <f t="shared" si="23"/>
        <v>29.84</v>
      </c>
      <c r="I115" s="90">
        <f t="shared" si="23"/>
        <v>1</v>
      </c>
      <c r="J115" s="90">
        <f t="shared" si="23"/>
        <v>3.0308000000000002</v>
      </c>
      <c r="K115" s="90">
        <f t="shared" si="23"/>
        <v>0.9617</v>
      </c>
      <c r="L115" s="90">
        <f t="shared" si="23"/>
        <v>1</v>
      </c>
      <c r="M115" s="90">
        <f t="shared" si="23"/>
        <v>1</v>
      </c>
      <c r="N115" s="90">
        <f t="shared" si="23"/>
        <v>0.9617</v>
      </c>
      <c r="O115" s="90">
        <f t="shared" si="23"/>
        <v>1.1915</v>
      </c>
      <c r="P115" s="90">
        <f t="shared" si="23"/>
        <v>1</v>
      </c>
      <c r="Q115" s="90" t="str">
        <f t="shared" si="23"/>
        <v/>
      </c>
      <c r="R115" s="90" t="str">
        <f t="shared" si="23"/>
        <v/>
      </c>
      <c r="S115" s="90" t="str">
        <f t="shared" si="23"/>
        <v/>
      </c>
      <c r="T115" s="90" t="str">
        <f t="shared" si="23"/>
        <v/>
      </c>
      <c r="U115" s="90" t="str">
        <f t="shared" si="23"/>
        <v/>
      </c>
      <c r="V115" s="90" t="str">
        <f t="shared" si="23"/>
        <v/>
      </c>
      <c r="W115" s="90" t="str">
        <f t="shared" si="23"/>
        <v/>
      </c>
      <c r="X115" s="90" t="str">
        <f t="shared" si="23"/>
        <v/>
      </c>
      <c r="Y115" s="78" t="str">
        <f t="shared" si="24"/>
        <v/>
      </c>
    </row>
    <row r="116" spans="1:25">
      <c r="A116" s="91">
        <f t="shared" si="14"/>
        <v>41567</v>
      </c>
      <c r="B116" s="90">
        <f t="shared" si="24"/>
        <v>1</v>
      </c>
      <c r="C116" s="90">
        <f t="shared" si="23"/>
        <v>1.1373</v>
      </c>
      <c r="D116" s="90">
        <f t="shared" si="23"/>
        <v>3.5318000000000001</v>
      </c>
      <c r="E116" s="90">
        <f t="shared" si="23"/>
        <v>1</v>
      </c>
      <c r="F116" s="90">
        <f t="shared" si="23"/>
        <v>1</v>
      </c>
      <c r="G116" s="90">
        <f t="shared" si="23"/>
        <v>1</v>
      </c>
      <c r="H116" s="90">
        <f t="shared" si="23"/>
        <v>29.84</v>
      </c>
      <c r="I116" s="90">
        <f t="shared" si="23"/>
        <v>1</v>
      </c>
      <c r="J116" s="90">
        <f t="shared" si="23"/>
        <v>3.0308000000000002</v>
      </c>
      <c r="K116" s="90">
        <f t="shared" si="23"/>
        <v>0.9617</v>
      </c>
      <c r="L116" s="90">
        <f t="shared" si="23"/>
        <v>1</v>
      </c>
      <c r="M116" s="90">
        <f t="shared" si="23"/>
        <v>1</v>
      </c>
      <c r="N116" s="90">
        <f t="shared" si="23"/>
        <v>0.9617</v>
      </c>
      <c r="O116" s="90">
        <f t="shared" si="23"/>
        <v>1.1915</v>
      </c>
      <c r="P116" s="90">
        <f t="shared" si="23"/>
        <v>1</v>
      </c>
      <c r="Q116" s="90" t="str">
        <f t="shared" si="23"/>
        <v/>
      </c>
      <c r="R116" s="90" t="str">
        <f t="shared" si="23"/>
        <v/>
      </c>
      <c r="S116" s="90" t="str">
        <f t="shared" si="23"/>
        <v/>
      </c>
      <c r="T116" s="90" t="str">
        <f t="shared" si="23"/>
        <v/>
      </c>
      <c r="U116" s="90" t="str">
        <f t="shared" si="23"/>
        <v/>
      </c>
      <c r="V116" s="90" t="str">
        <f t="shared" si="23"/>
        <v/>
      </c>
      <c r="W116" s="90" t="str">
        <f t="shared" si="23"/>
        <v/>
      </c>
      <c r="X116" s="90" t="str">
        <f t="shared" si="23"/>
        <v/>
      </c>
      <c r="Y116" s="78" t="str">
        <f t="shared" si="24"/>
        <v/>
      </c>
    </row>
    <row r="117" spans="1:25">
      <c r="A117" s="91">
        <f t="shared" si="14"/>
        <v>41568</v>
      </c>
      <c r="B117" s="90">
        <f t="shared" si="24"/>
        <v>1</v>
      </c>
      <c r="C117" s="90">
        <f t="shared" si="23"/>
        <v>1.1388</v>
      </c>
      <c r="D117" s="90">
        <f t="shared" si="23"/>
        <v>3.552</v>
      </c>
      <c r="E117" s="90">
        <f t="shared" si="23"/>
        <v>1</v>
      </c>
      <c r="F117" s="90">
        <f t="shared" si="23"/>
        <v>1</v>
      </c>
      <c r="G117" s="90">
        <f t="shared" si="23"/>
        <v>1</v>
      </c>
      <c r="H117" s="90">
        <f t="shared" si="23"/>
        <v>30.07</v>
      </c>
      <c r="I117" s="90">
        <f t="shared" si="23"/>
        <v>1</v>
      </c>
      <c r="J117" s="90">
        <f t="shared" si="23"/>
        <v>3.0665</v>
      </c>
      <c r="K117" s="90">
        <f t="shared" si="23"/>
        <v>0.96719999999999995</v>
      </c>
      <c r="L117" s="90">
        <f t="shared" si="23"/>
        <v>1</v>
      </c>
      <c r="M117" s="90">
        <f t="shared" si="23"/>
        <v>1</v>
      </c>
      <c r="N117" s="90">
        <f t="shared" si="23"/>
        <v>0.96719999999999995</v>
      </c>
      <c r="O117" s="90">
        <f t="shared" si="23"/>
        <v>1.2001999999999999</v>
      </c>
      <c r="P117" s="90">
        <f t="shared" si="23"/>
        <v>1</v>
      </c>
      <c r="Q117" s="90" t="str">
        <f t="shared" si="23"/>
        <v/>
      </c>
      <c r="R117" s="90" t="str">
        <f t="shared" si="23"/>
        <v/>
      </c>
      <c r="S117" s="90" t="str">
        <f t="shared" si="23"/>
        <v/>
      </c>
      <c r="T117" s="90" t="str">
        <f t="shared" si="23"/>
        <v/>
      </c>
      <c r="U117" s="90" t="str">
        <f t="shared" si="23"/>
        <v/>
      </c>
      <c r="V117" s="90" t="str">
        <f t="shared" si="23"/>
        <v/>
      </c>
      <c r="W117" s="90" t="str">
        <f t="shared" si="23"/>
        <v/>
      </c>
      <c r="X117" s="90" t="str">
        <f t="shared" si="23"/>
        <v/>
      </c>
      <c r="Y117" s="78" t="str">
        <f t="shared" si="24"/>
        <v/>
      </c>
    </row>
    <row r="118" spans="1:25">
      <c r="A118" s="91">
        <f t="shared" si="14"/>
        <v>41569</v>
      </c>
      <c r="B118" s="90">
        <f t="shared" si="24"/>
        <v>1</v>
      </c>
      <c r="C118" s="90">
        <f t="shared" si="23"/>
        <v>1.1423000000000001</v>
      </c>
      <c r="D118" s="90">
        <f t="shared" si="23"/>
        <v>3.5436000000000001</v>
      </c>
      <c r="E118" s="90">
        <f t="shared" si="23"/>
        <v>1</v>
      </c>
      <c r="F118" s="90">
        <f t="shared" si="23"/>
        <v>1</v>
      </c>
      <c r="G118" s="90">
        <f t="shared" si="23"/>
        <v>1</v>
      </c>
      <c r="H118" s="90">
        <f t="shared" si="23"/>
        <v>30.03</v>
      </c>
      <c r="I118" s="90">
        <f t="shared" si="23"/>
        <v>1</v>
      </c>
      <c r="J118" s="90">
        <f t="shared" si="23"/>
        <v>3.0697999999999999</v>
      </c>
      <c r="K118" s="90">
        <f t="shared" si="23"/>
        <v>0.96489999999999998</v>
      </c>
      <c r="L118" s="90">
        <f t="shared" si="23"/>
        <v>1</v>
      </c>
      <c r="M118" s="90">
        <f t="shared" si="23"/>
        <v>1</v>
      </c>
      <c r="N118" s="90">
        <f t="shared" si="23"/>
        <v>0.96489999999999998</v>
      </c>
      <c r="O118" s="90">
        <f t="shared" si="23"/>
        <v>1.1982999999999999</v>
      </c>
      <c r="P118" s="90">
        <f t="shared" si="23"/>
        <v>1</v>
      </c>
      <c r="Q118" s="90" t="str">
        <f t="shared" si="23"/>
        <v/>
      </c>
      <c r="R118" s="90" t="str">
        <f t="shared" si="23"/>
        <v/>
      </c>
      <c r="S118" s="90" t="str">
        <f t="shared" si="23"/>
        <v/>
      </c>
      <c r="T118" s="90" t="str">
        <f t="shared" si="23"/>
        <v/>
      </c>
      <c r="U118" s="90" t="str">
        <f t="shared" si="23"/>
        <v/>
      </c>
      <c r="V118" s="90" t="str">
        <f t="shared" si="23"/>
        <v/>
      </c>
      <c r="W118" s="90" t="str">
        <f t="shared" si="23"/>
        <v/>
      </c>
      <c r="X118" s="90" t="str">
        <f t="shared" si="23"/>
        <v/>
      </c>
      <c r="Y118" s="78" t="str">
        <f t="shared" si="24"/>
        <v/>
      </c>
    </row>
    <row r="119" spans="1:25">
      <c r="A119" s="91">
        <f t="shared" si="14"/>
        <v>41570</v>
      </c>
      <c r="B119" s="90">
        <f t="shared" si="24"/>
        <v>1</v>
      </c>
      <c r="C119" s="90">
        <f t="shared" si="23"/>
        <v>1.1471</v>
      </c>
      <c r="D119" s="90">
        <f t="shared" si="23"/>
        <v>3.5457999999999998</v>
      </c>
      <c r="E119" s="90">
        <f t="shared" si="23"/>
        <v>1</v>
      </c>
      <c r="F119" s="90">
        <f t="shared" si="23"/>
        <v>1</v>
      </c>
      <c r="G119" s="90">
        <f t="shared" si="23"/>
        <v>1</v>
      </c>
      <c r="H119" s="90">
        <f t="shared" si="23"/>
        <v>29.97</v>
      </c>
      <c r="I119" s="90">
        <f t="shared" si="23"/>
        <v>1</v>
      </c>
      <c r="J119" s="90">
        <f t="shared" si="23"/>
        <v>3.05</v>
      </c>
      <c r="K119" s="90">
        <f t="shared" si="23"/>
        <v>0.96550000000000002</v>
      </c>
      <c r="L119" s="90">
        <f t="shared" si="23"/>
        <v>1</v>
      </c>
      <c r="M119" s="90">
        <f t="shared" si="23"/>
        <v>1</v>
      </c>
      <c r="N119" s="90">
        <f t="shared" si="23"/>
        <v>0.96550000000000002</v>
      </c>
      <c r="O119" s="90">
        <f t="shared" si="23"/>
        <v>1.1950000000000001</v>
      </c>
      <c r="P119" s="90">
        <f t="shared" si="23"/>
        <v>1</v>
      </c>
      <c r="Q119" s="90" t="str">
        <f t="shared" si="23"/>
        <v/>
      </c>
      <c r="R119" s="90" t="str">
        <f t="shared" si="23"/>
        <v/>
      </c>
      <c r="S119" s="90" t="str">
        <f t="shared" si="23"/>
        <v/>
      </c>
      <c r="T119" s="90" t="str">
        <f t="shared" si="23"/>
        <v/>
      </c>
      <c r="U119" s="90" t="str">
        <f t="shared" si="23"/>
        <v/>
      </c>
      <c r="V119" s="90" t="str">
        <f t="shared" si="23"/>
        <v/>
      </c>
      <c r="W119" s="90" t="str">
        <f t="shared" si="23"/>
        <v/>
      </c>
      <c r="X119" s="90" t="str">
        <f t="shared" si="23"/>
        <v/>
      </c>
      <c r="Y119" s="78" t="str">
        <f t="shared" si="24"/>
        <v/>
      </c>
    </row>
    <row r="120" spans="1:25">
      <c r="A120" s="91">
        <f t="shared" si="14"/>
        <v>41571</v>
      </c>
      <c r="B120" s="90">
        <f t="shared" si="24"/>
        <v>1</v>
      </c>
      <c r="C120" s="90">
        <f t="shared" si="23"/>
        <v>1.1469</v>
      </c>
      <c r="D120" s="90">
        <f t="shared" si="23"/>
        <v>3.5442999999999998</v>
      </c>
      <c r="E120" s="90">
        <f t="shared" si="23"/>
        <v>1</v>
      </c>
      <c r="F120" s="90">
        <f t="shared" si="23"/>
        <v>1</v>
      </c>
      <c r="G120" s="90">
        <f t="shared" si="23"/>
        <v>1</v>
      </c>
      <c r="H120" s="90">
        <f t="shared" si="23"/>
        <v>30.06</v>
      </c>
      <c r="I120" s="90">
        <f t="shared" si="23"/>
        <v>1</v>
      </c>
      <c r="J120" s="90">
        <f t="shared" si="23"/>
        <v>3.0449000000000002</v>
      </c>
      <c r="K120" s="90">
        <f t="shared" si="23"/>
        <v>0.96509999999999996</v>
      </c>
      <c r="L120" s="90">
        <f t="shared" si="23"/>
        <v>1</v>
      </c>
      <c r="M120" s="90">
        <f t="shared" si="23"/>
        <v>1</v>
      </c>
      <c r="N120" s="90">
        <f t="shared" si="23"/>
        <v>0.96509999999999996</v>
      </c>
      <c r="O120" s="90">
        <f t="shared" si="23"/>
        <v>1.1941999999999999</v>
      </c>
      <c r="P120" s="90">
        <f t="shared" si="23"/>
        <v>1</v>
      </c>
      <c r="Q120" s="90" t="str">
        <f t="shared" si="23"/>
        <v/>
      </c>
      <c r="R120" s="90" t="str">
        <f t="shared" si="23"/>
        <v/>
      </c>
      <c r="S120" s="90" t="str">
        <f t="shared" si="23"/>
        <v/>
      </c>
      <c r="T120" s="90" t="str">
        <f t="shared" si="23"/>
        <v/>
      </c>
      <c r="U120" s="90" t="str">
        <f t="shared" si="23"/>
        <v/>
      </c>
      <c r="V120" s="90" t="str">
        <f t="shared" si="23"/>
        <v/>
      </c>
      <c r="W120" s="90" t="str">
        <f t="shared" si="23"/>
        <v/>
      </c>
      <c r="X120" s="90" t="str">
        <f t="shared" si="23"/>
        <v/>
      </c>
      <c r="Y120" s="78" t="str">
        <f t="shared" si="24"/>
        <v/>
      </c>
    </row>
    <row r="121" spans="1:25">
      <c r="A121" s="91">
        <f t="shared" si="14"/>
        <v>41572</v>
      </c>
      <c r="B121" s="90">
        <f t="shared" si="24"/>
        <v>1</v>
      </c>
      <c r="C121" s="90">
        <f t="shared" si="23"/>
        <v>1.1554</v>
      </c>
      <c r="D121" s="90">
        <f t="shared" si="23"/>
        <v>3.5310999999999999</v>
      </c>
      <c r="E121" s="90">
        <f t="shared" si="23"/>
        <v>1</v>
      </c>
      <c r="F121" s="90">
        <f t="shared" si="23"/>
        <v>1</v>
      </c>
      <c r="G121" s="90">
        <f t="shared" si="23"/>
        <v>1</v>
      </c>
      <c r="H121" s="90">
        <f t="shared" si="23"/>
        <v>29.93</v>
      </c>
      <c r="I121" s="90">
        <f t="shared" si="23"/>
        <v>1</v>
      </c>
      <c r="J121" s="90">
        <f t="shared" si="23"/>
        <v>3.0301999999999998</v>
      </c>
      <c r="K121" s="90">
        <f t="shared" ref="C121:X132" si="25">IF(K$3="","",IF(K$3="AUD",1,IF(ISNA(VLOOKUP($A121,RBA_Curr_Exch,HLOOKUP(K$3,RBA_Stations,2,FALSE),FALSE)),VLOOKUP($A121,RBA_Curr_Exch,HLOOKUP(K$3,RBA_Stations,2,FALSE),TRUE),VLOOKUP($A121,RBA_Curr_Exch,HLOOKUP(K$3,RBA_Stations,2,FALSE),FALSE))))</f>
        <v>0.96150000000000002</v>
      </c>
      <c r="L121" s="90">
        <f t="shared" si="25"/>
        <v>1</v>
      </c>
      <c r="M121" s="90">
        <f t="shared" si="25"/>
        <v>1</v>
      </c>
      <c r="N121" s="90">
        <f t="shared" si="25"/>
        <v>0.96150000000000002</v>
      </c>
      <c r="O121" s="90">
        <f t="shared" si="25"/>
        <v>1.1897</v>
      </c>
      <c r="P121" s="90">
        <f t="shared" si="25"/>
        <v>1</v>
      </c>
      <c r="Q121" s="90" t="str">
        <f t="shared" si="25"/>
        <v/>
      </c>
      <c r="R121" s="90" t="str">
        <f t="shared" si="25"/>
        <v/>
      </c>
      <c r="S121" s="90" t="str">
        <f t="shared" si="25"/>
        <v/>
      </c>
      <c r="T121" s="90" t="str">
        <f t="shared" si="25"/>
        <v/>
      </c>
      <c r="U121" s="90" t="str">
        <f t="shared" si="25"/>
        <v/>
      </c>
      <c r="V121" s="90" t="str">
        <f t="shared" si="25"/>
        <v/>
      </c>
      <c r="W121" s="90" t="str">
        <f t="shared" si="25"/>
        <v/>
      </c>
      <c r="X121" s="90" t="str">
        <f t="shared" si="25"/>
        <v/>
      </c>
      <c r="Y121" s="78" t="str">
        <f t="shared" si="24"/>
        <v/>
      </c>
    </row>
    <row r="122" spans="1:25">
      <c r="A122" s="91">
        <f t="shared" si="14"/>
        <v>41573</v>
      </c>
      <c r="B122" s="90">
        <f t="shared" si="24"/>
        <v>1</v>
      </c>
      <c r="C122" s="90">
        <f t="shared" si="25"/>
        <v>1.1554</v>
      </c>
      <c r="D122" s="90">
        <f t="shared" si="25"/>
        <v>3.5310999999999999</v>
      </c>
      <c r="E122" s="90">
        <f t="shared" si="25"/>
        <v>1</v>
      </c>
      <c r="F122" s="90">
        <f t="shared" si="25"/>
        <v>1</v>
      </c>
      <c r="G122" s="90">
        <f t="shared" si="25"/>
        <v>1</v>
      </c>
      <c r="H122" s="90">
        <f t="shared" si="25"/>
        <v>29.93</v>
      </c>
      <c r="I122" s="90">
        <f t="shared" si="25"/>
        <v>1</v>
      </c>
      <c r="J122" s="90">
        <f t="shared" si="25"/>
        <v>3.0301999999999998</v>
      </c>
      <c r="K122" s="90">
        <f t="shared" si="25"/>
        <v>0.96150000000000002</v>
      </c>
      <c r="L122" s="90">
        <f t="shared" si="25"/>
        <v>1</v>
      </c>
      <c r="M122" s="90">
        <f t="shared" si="25"/>
        <v>1</v>
      </c>
      <c r="N122" s="90">
        <f t="shared" si="25"/>
        <v>0.96150000000000002</v>
      </c>
      <c r="O122" s="90">
        <f t="shared" si="25"/>
        <v>1.1897</v>
      </c>
      <c r="P122" s="90">
        <f t="shared" si="25"/>
        <v>1</v>
      </c>
      <c r="Q122" s="90" t="str">
        <f t="shared" si="25"/>
        <v/>
      </c>
      <c r="R122" s="90" t="str">
        <f t="shared" si="25"/>
        <v/>
      </c>
      <c r="S122" s="90" t="str">
        <f t="shared" si="25"/>
        <v/>
      </c>
      <c r="T122" s="90" t="str">
        <f t="shared" si="25"/>
        <v/>
      </c>
      <c r="U122" s="90" t="str">
        <f t="shared" si="25"/>
        <v/>
      </c>
      <c r="V122" s="90" t="str">
        <f t="shared" si="25"/>
        <v/>
      </c>
      <c r="W122" s="90" t="str">
        <f t="shared" si="25"/>
        <v/>
      </c>
      <c r="X122" s="90" t="str">
        <f t="shared" si="25"/>
        <v/>
      </c>
      <c r="Y122" s="78" t="str">
        <f t="shared" si="24"/>
        <v/>
      </c>
    </row>
    <row r="123" spans="1:25">
      <c r="A123" s="91">
        <f t="shared" si="14"/>
        <v>41574</v>
      </c>
      <c r="B123" s="90">
        <f t="shared" si="24"/>
        <v>1</v>
      </c>
      <c r="C123" s="90">
        <f t="shared" si="25"/>
        <v>1.1554</v>
      </c>
      <c r="D123" s="90">
        <f t="shared" si="25"/>
        <v>3.5310999999999999</v>
      </c>
      <c r="E123" s="90">
        <f t="shared" si="25"/>
        <v>1</v>
      </c>
      <c r="F123" s="90">
        <f t="shared" si="25"/>
        <v>1</v>
      </c>
      <c r="G123" s="90">
        <f t="shared" si="25"/>
        <v>1</v>
      </c>
      <c r="H123" s="90">
        <f t="shared" si="25"/>
        <v>29.93</v>
      </c>
      <c r="I123" s="90">
        <f t="shared" si="25"/>
        <v>1</v>
      </c>
      <c r="J123" s="90">
        <f t="shared" si="25"/>
        <v>3.0301999999999998</v>
      </c>
      <c r="K123" s="90">
        <f t="shared" si="25"/>
        <v>0.96150000000000002</v>
      </c>
      <c r="L123" s="90">
        <f t="shared" si="25"/>
        <v>1</v>
      </c>
      <c r="M123" s="90">
        <f t="shared" si="25"/>
        <v>1</v>
      </c>
      <c r="N123" s="90">
        <f t="shared" si="25"/>
        <v>0.96150000000000002</v>
      </c>
      <c r="O123" s="90">
        <f t="shared" si="25"/>
        <v>1.1897</v>
      </c>
      <c r="P123" s="90">
        <f t="shared" si="25"/>
        <v>1</v>
      </c>
      <c r="Q123" s="90" t="str">
        <f t="shared" si="25"/>
        <v/>
      </c>
      <c r="R123" s="90" t="str">
        <f t="shared" si="25"/>
        <v/>
      </c>
      <c r="S123" s="90" t="str">
        <f t="shared" si="25"/>
        <v/>
      </c>
      <c r="T123" s="90" t="str">
        <f t="shared" si="25"/>
        <v/>
      </c>
      <c r="U123" s="90" t="str">
        <f t="shared" si="25"/>
        <v/>
      </c>
      <c r="V123" s="90" t="str">
        <f t="shared" si="25"/>
        <v/>
      </c>
      <c r="W123" s="90" t="str">
        <f t="shared" si="25"/>
        <v/>
      </c>
      <c r="X123" s="90" t="str">
        <f t="shared" si="25"/>
        <v/>
      </c>
      <c r="Y123" s="78" t="str">
        <f t="shared" si="24"/>
        <v/>
      </c>
    </row>
    <row r="124" spans="1:25">
      <c r="A124" s="91">
        <f t="shared" si="14"/>
        <v>41575</v>
      </c>
      <c r="B124" s="90">
        <f t="shared" si="24"/>
        <v>1</v>
      </c>
      <c r="C124" s="90">
        <f t="shared" si="25"/>
        <v>1.1566000000000001</v>
      </c>
      <c r="D124" s="90">
        <f t="shared" si="25"/>
        <v>3.5289000000000001</v>
      </c>
      <c r="E124" s="90">
        <f t="shared" si="25"/>
        <v>1</v>
      </c>
      <c r="F124" s="90">
        <f t="shared" si="25"/>
        <v>1</v>
      </c>
      <c r="G124" s="90">
        <f t="shared" si="25"/>
        <v>1</v>
      </c>
      <c r="H124" s="90">
        <f t="shared" si="25"/>
        <v>29.86</v>
      </c>
      <c r="I124" s="90">
        <f t="shared" si="25"/>
        <v>1</v>
      </c>
      <c r="J124" s="90">
        <f t="shared" si="25"/>
        <v>3.0148000000000001</v>
      </c>
      <c r="K124" s="90">
        <f t="shared" si="25"/>
        <v>0.96089999999999998</v>
      </c>
      <c r="L124" s="90">
        <f t="shared" si="25"/>
        <v>1</v>
      </c>
      <c r="M124" s="90">
        <f t="shared" si="25"/>
        <v>1</v>
      </c>
      <c r="N124" s="90">
        <f t="shared" si="25"/>
        <v>0.96089999999999998</v>
      </c>
      <c r="O124" s="90">
        <f t="shared" si="25"/>
        <v>1.1881999999999999</v>
      </c>
      <c r="P124" s="90">
        <f t="shared" si="25"/>
        <v>1</v>
      </c>
      <c r="Q124" s="90" t="str">
        <f t="shared" si="25"/>
        <v/>
      </c>
      <c r="R124" s="90" t="str">
        <f t="shared" si="25"/>
        <v/>
      </c>
      <c r="S124" s="90" t="str">
        <f t="shared" si="25"/>
        <v/>
      </c>
      <c r="T124" s="90" t="str">
        <f t="shared" si="25"/>
        <v/>
      </c>
      <c r="U124" s="90" t="str">
        <f t="shared" si="25"/>
        <v/>
      </c>
      <c r="V124" s="90" t="str">
        <f t="shared" si="25"/>
        <v/>
      </c>
      <c r="W124" s="90" t="str">
        <f t="shared" si="25"/>
        <v/>
      </c>
      <c r="X124" s="90" t="str">
        <f t="shared" si="25"/>
        <v/>
      </c>
      <c r="Y124" s="78" t="str">
        <f t="shared" si="24"/>
        <v/>
      </c>
    </row>
    <row r="125" spans="1:25">
      <c r="A125" s="91">
        <f t="shared" si="14"/>
        <v>41576</v>
      </c>
      <c r="B125" s="90">
        <f t="shared" ref="B125:Y134" si="26">IF(B$3="","",IF(B$3="AUD",1,IF(ISNA(VLOOKUP($A125,RBA_Curr_Exch,HLOOKUP(B$3,RBA_Stations,2,FALSE),FALSE)),VLOOKUP($A125,RBA_Curr_Exch,HLOOKUP(B$3,RBA_Stations,2,FALSE),TRUE),VLOOKUP($A125,RBA_Curr_Exch,HLOOKUP(B$3,RBA_Stations,2,FALSE),FALSE))))</f>
        <v>1</v>
      </c>
      <c r="C125" s="90">
        <f t="shared" si="25"/>
        <v>1.1496999999999999</v>
      </c>
      <c r="D125" s="90">
        <f t="shared" si="25"/>
        <v>3.4944000000000002</v>
      </c>
      <c r="E125" s="90">
        <f t="shared" si="25"/>
        <v>1</v>
      </c>
      <c r="F125" s="90">
        <f t="shared" si="25"/>
        <v>1</v>
      </c>
      <c r="G125" s="90">
        <f t="shared" si="25"/>
        <v>1</v>
      </c>
      <c r="H125" s="90">
        <f t="shared" si="25"/>
        <v>29.56</v>
      </c>
      <c r="I125" s="90">
        <f t="shared" si="25"/>
        <v>1</v>
      </c>
      <c r="J125" s="90">
        <f t="shared" si="25"/>
        <v>2.9910000000000001</v>
      </c>
      <c r="K125" s="90">
        <f t="shared" si="25"/>
        <v>0.95150000000000001</v>
      </c>
      <c r="L125" s="90">
        <f t="shared" si="25"/>
        <v>1</v>
      </c>
      <c r="M125" s="90">
        <f t="shared" si="25"/>
        <v>1</v>
      </c>
      <c r="N125" s="90">
        <f t="shared" si="25"/>
        <v>0.95150000000000001</v>
      </c>
      <c r="O125" s="90">
        <f t="shared" si="25"/>
        <v>1.1782999999999999</v>
      </c>
      <c r="P125" s="90">
        <f t="shared" si="25"/>
        <v>1</v>
      </c>
      <c r="Q125" s="90" t="str">
        <f t="shared" si="25"/>
        <v/>
      </c>
      <c r="R125" s="90" t="str">
        <f t="shared" si="25"/>
        <v/>
      </c>
      <c r="S125" s="90" t="str">
        <f t="shared" si="25"/>
        <v/>
      </c>
      <c r="T125" s="90" t="str">
        <f t="shared" si="25"/>
        <v/>
      </c>
      <c r="U125" s="90" t="str">
        <f t="shared" si="25"/>
        <v/>
      </c>
      <c r="V125" s="90" t="str">
        <f t="shared" si="25"/>
        <v/>
      </c>
      <c r="W125" s="90" t="str">
        <f t="shared" si="25"/>
        <v/>
      </c>
      <c r="X125" s="90" t="str">
        <f t="shared" si="25"/>
        <v/>
      </c>
      <c r="Y125" s="78" t="str">
        <f t="shared" si="26"/>
        <v/>
      </c>
    </row>
    <row r="126" spans="1:25">
      <c r="A126" s="91">
        <f t="shared" si="14"/>
        <v>41577</v>
      </c>
      <c r="B126" s="90">
        <f t="shared" si="26"/>
        <v>1</v>
      </c>
      <c r="C126" s="90">
        <f t="shared" si="25"/>
        <v>1.1485000000000001</v>
      </c>
      <c r="D126" s="90">
        <f t="shared" si="25"/>
        <v>3.4823</v>
      </c>
      <c r="E126" s="90">
        <f t="shared" si="25"/>
        <v>1</v>
      </c>
      <c r="F126" s="90">
        <f t="shared" si="25"/>
        <v>1</v>
      </c>
      <c r="G126" s="90">
        <f t="shared" si="25"/>
        <v>1</v>
      </c>
      <c r="H126" s="90">
        <f t="shared" si="25"/>
        <v>29.45</v>
      </c>
      <c r="I126" s="90">
        <f t="shared" si="25"/>
        <v>1</v>
      </c>
      <c r="J126" s="90">
        <f t="shared" si="25"/>
        <v>2.992</v>
      </c>
      <c r="K126" s="90">
        <f t="shared" si="25"/>
        <v>0.94820000000000004</v>
      </c>
      <c r="L126" s="90">
        <f t="shared" si="25"/>
        <v>1</v>
      </c>
      <c r="M126" s="90">
        <f t="shared" si="25"/>
        <v>1</v>
      </c>
      <c r="N126" s="90">
        <f t="shared" si="25"/>
        <v>0.94820000000000004</v>
      </c>
      <c r="O126" s="90">
        <f t="shared" si="25"/>
        <v>1.1755</v>
      </c>
      <c r="P126" s="90">
        <f t="shared" si="25"/>
        <v>1</v>
      </c>
      <c r="Q126" s="90" t="str">
        <f t="shared" si="25"/>
        <v/>
      </c>
      <c r="R126" s="90" t="str">
        <f t="shared" si="25"/>
        <v/>
      </c>
      <c r="S126" s="90" t="str">
        <f t="shared" si="25"/>
        <v/>
      </c>
      <c r="T126" s="90" t="str">
        <f t="shared" si="25"/>
        <v/>
      </c>
      <c r="U126" s="90" t="str">
        <f t="shared" si="25"/>
        <v/>
      </c>
      <c r="V126" s="90" t="str">
        <f t="shared" si="25"/>
        <v/>
      </c>
      <c r="W126" s="90" t="str">
        <f t="shared" si="25"/>
        <v/>
      </c>
      <c r="X126" s="90" t="str">
        <f t="shared" si="25"/>
        <v/>
      </c>
      <c r="Y126" s="78" t="str">
        <f t="shared" si="26"/>
        <v/>
      </c>
    </row>
    <row r="127" spans="1:25">
      <c r="A127" s="91">
        <f t="shared" si="14"/>
        <v>41578</v>
      </c>
      <c r="B127" s="90">
        <f t="shared" si="26"/>
        <v>1</v>
      </c>
      <c r="C127" s="90">
        <f t="shared" si="25"/>
        <v>1.1496999999999999</v>
      </c>
      <c r="D127" s="90">
        <f t="shared" si="25"/>
        <v>3.4851999999999999</v>
      </c>
      <c r="E127" s="90">
        <f t="shared" si="25"/>
        <v>1</v>
      </c>
      <c r="F127" s="90">
        <f t="shared" si="25"/>
        <v>1</v>
      </c>
      <c r="G127" s="90">
        <f t="shared" si="25"/>
        <v>1</v>
      </c>
      <c r="H127" s="90">
        <f t="shared" si="25"/>
        <v>29.5</v>
      </c>
      <c r="I127" s="90">
        <f t="shared" si="25"/>
        <v>1</v>
      </c>
      <c r="J127" s="90">
        <f t="shared" si="25"/>
        <v>2.9969000000000001</v>
      </c>
      <c r="K127" s="90">
        <f t="shared" si="25"/>
        <v>0.94899999999999995</v>
      </c>
      <c r="L127" s="90">
        <f t="shared" si="25"/>
        <v>1</v>
      </c>
      <c r="M127" s="90">
        <f t="shared" si="25"/>
        <v>1</v>
      </c>
      <c r="N127" s="90">
        <f t="shared" si="25"/>
        <v>0.94899999999999995</v>
      </c>
      <c r="O127" s="90">
        <f t="shared" si="25"/>
        <v>1.1758999999999999</v>
      </c>
      <c r="P127" s="90">
        <f t="shared" si="25"/>
        <v>1</v>
      </c>
      <c r="Q127" s="90" t="str">
        <f t="shared" si="25"/>
        <v/>
      </c>
      <c r="R127" s="90" t="str">
        <f t="shared" si="25"/>
        <v/>
      </c>
      <c r="S127" s="90" t="str">
        <f t="shared" si="25"/>
        <v/>
      </c>
      <c r="T127" s="90" t="str">
        <f t="shared" si="25"/>
        <v/>
      </c>
      <c r="U127" s="90" t="str">
        <f t="shared" si="25"/>
        <v/>
      </c>
      <c r="V127" s="90" t="str">
        <f t="shared" si="25"/>
        <v/>
      </c>
      <c r="W127" s="90" t="str">
        <f t="shared" si="25"/>
        <v/>
      </c>
      <c r="X127" s="90" t="str">
        <f t="shared" si="25"/>
        <v/>
      </c>
      <c r="Y127" s="78" t="str">
        <f t="shared" si="26"/>
        <v/>
      </c>
    </row>
    <row r="128" spans="1:25">
      <c r="A128" s="91">
        <f t="shared" si="14"/>
        <v>41579</v>
      </c>
      <c r="B128" s="90">
        <f t="shared" si="26"/>
        <v>1</v>
      </c>
      <c r="C128" s="90">
        <f t="shared" si="25"/>
        <v>1.1476999999999999</v>
      </c>
      <c r="D128" s="90">
        <f t="shared" si="25"/>
        <v>3.4819</v>
      </c>
      <c r="E128" s="90">
        <f t="shared" si="25"/>
        <v>1</v>
      </c>
      <c r="F128" s="90">
        <f t="shared" si="25"/>
        <v>1</v>
      </c>
      <c r="G128" s="90">
        <f t="shared" si="25"/>
        <v>1</v>
      </c>
      <c r="H128" s="90">
        <f t="shared" si="25"/>
        <v>29.58</v>
      </c>
      <c r="I128" s="90">
        <f t="shared" si="25"/>
        <v>1</v>
      </c>
      <c r="J128" s="90">
        <f t="shared" si="25"/>
        <v>3.0059999999999998</v>
      </c>
      <c r="K128" s="90">
        <f t="shared" si="25"/>
        <v>0.94810000000000005</v>
      </c>
      <c r="L128" s="90">
        <f t="shared" si="25"/>
        <v>1</v>
      </c>
      <c r="M128" s="90">
        <f t="shared" si="25"/>
        <v>1</v>
      </c>
      <c r="N128" s="90">
        <f t="shared" si="25"/>
        <v>0.94810000000000005</v>
      </c>
      <c r="O128" s="90">
        <f t="shared" si="25"/>
        <v>1.1778999999999999</v>
      </c>
      <c r="P128" s="90">
        <f t="shared" si="25"/>
        <v>1</v>
      </c>
      <c r="Q128" s="90" t="str">
        <f t="shared" si="25"/>
        <v/>
      </c>
      <c r="R128" s="90" t="str">
        <f t="shared" si="25"/>
        <v/>
      </c>
      <c r="S128" s="90" t="str">
        <f t="shared" si="25"/>
        <v/>
      </c>
      <c r="T128" s="90" t="str">
        <f t="shared" si="25"/>
        <v/>
      </c>
      <c r="U128" s="90" t="str">
        <f t="shared" si="25"/>
        <v/>
      </c>
      <c r="V128" s="90" t="str">
        <f t="shared" si="25"/>
        <v/>
      </c>
      <c r="W128" s="90" t="str">
        <f t="shared" si="25"/>
        <v/>
      </c>
      <c r="X128" s="90" t="str">
        <f t="shared" si="25"/>
        <v/>
      </c>
      <c r="Y128" s="78" t="str">
        <f t="shared" si="26"/>
        <v/>
      </c>
    </row>
    <row r="129" spans="1:25">
      <c r="A129" s="91">
        <f t="shared" si="14"/>
        <v>41580</v>
      </c>
      <c r="B129" s="90">
        <f t="shared" si="26"/>
        <v>1</v>
      </c>
      <c r="C129" s="90">
        <f t="shared" si="25"/>
        <v>1.1476999999999999</v>
      </c>
      <c r="D129" s="90">
        <f t="shared" si="25"/>
        <v>3.4819</v>
      </c>
      <c r="E129" s="90">
        <f t="shared" si="25"/>
        <v>1</v>
      </c>
      <c r="F129" s="90">
        <f t="shared" si="25"/>
        <v>1</v>
      </c>
      <c r="G129" s="90">
        <f t="shared" si="25"/>
        <v>1</v>
      </c>
      <c r="H129" s="90">
        <f t="shared" si="25"/>
        <v>29.58</v>
      </c>
      <c r="I129" s="90">
        <f t="shared" si="25"/>
        <v>1</v>
      </c>
      <c r="J129" s="90">
        <f t="shared" si="25"/>
        <v>3.0059999999999998</v>
      </c>
      <c r="K129" s="90">
        <f t="shared" si="25"/>
        <v>0.94810000000000005</v>
      </c>
      <c r="L129" s="90">
        <f t="shared" si="25"/>
        <v>1</v>
      </c>
      <c r="M129" s="90">
        <f t="shared" si="25"/>
        <v>1</v>
      </c>
      <c r="N129" s="90">
        <f t="shared" si="25"/>
        <v>0.94810000000000005</v>
      </c>
      <c r="O129" s="90">
        <f t="shared" si="25"/>
        <v>1.1778999999999999</v>
      </c>
      <c r="P129" s="90">
        <f t="shared" si="25"/>
        <v>1</v>
      </c>
      <c r="Q129" s="90" t="str">
        <f t="shared" si="25"/>
        <v/>
      </c>
      <c r="R129" s="90" t="str">
        <f t="shared" si="25"/>
        <v/>
      </c>
      <c r="S129" s="90" t="str">
        <f t="shared" si="25"/>
        <v/>
      </c>
      <c r="T129" s="90" t="str">
        <f t="shared" si="25"/>
        <v/>
      </c>
      <c r="U129" s="90" t="str">
        <f t="shared" si="25"/>
        <v/>
      </c>
      <c r="V129" s="90" t="str">
        <f t="shared" si="25"/>
        <v/>
      </c>
      <c r="W129" s="90" t="str">
        <f t="shared" si="25"/>
        <v/>
      </c>
      <c r="X129" s="90" t="str">
        <f t="shared" si="25"/>
        <v/>
      </c>
      <c r="Y129" s="78" t="str">
        <f t="shared" si="26"/>
        <v/>
      </c>
    </row>
    <row r="130" spans="1:25">
      <c r="A130" s="91">
        <f t="shared" si="14"/>
        <v>41581</v>
      </c>
      <c r="B130" s="90">
        <f t="shared" si="26"/>
        <v>1</v>
      </c>
      <c r="C130" s="90">
        <f t="shared" si="25"/>
        <v>1.1476999999999999</v>
      </c>
      <c r="D130" s="90">
        <f t="shared" si="25"/>
        <v>3.4819</v>
      </c>
      <c r="E130" s="90">
        <f t="shared" si="25"/>
        <v>1</v>
      </c>
      <c r="F130" s="90">
        <f t="shared" si="25"/>
        <v>1</v>
      </c>
      <c r="G130" s="90">
        <f t="shared" si="25"/>
        <v>1</v>
      </c>
      <c r="H130" s="90">
        <f t="shared" si="25"/>
        <v>29.58</v>
      </c>
      <c r="I130" s="90">
        <f t="shared" si="25"/>
        <v>1</v>
      </c>
      <c r="J130" s="90">
        <f t="shared" si="25"/>
        <v>3.0059999999999998</v>
      </c>
      <c r="K130" s="90">
        <f t="shared" si="25"/>
        <v>0.94810000000000005</v>
      </c>
      <c r="L130" s="90">
        <f t="shared" si="25"/>
        <v>1</v>
      </c>
      <c r="M130" s="90">
        <f t="shared" si="25"/>
        <v>1</v>
      </c>
      <c r="N130" s="90">
        <f t="shared" si="25"/>
        <v>0.94810000000000005</v>
      </c>
      <c r="O130" s="90">
        <f t="shared" si="25"/>
        <v>1.1778999999999999</v>
      </c>
      <c r="P130" s="90">
        <f t="shared" si="25"/>
        <v>1</v>
      </c>
      <c r="Q130" s="90" t="str">
        <f t="shared" si="25"/>
        <v/>
      </c>
      <c r="R130" s="90" t="str">
        <f t="shared" si="25"/>
        <v/>
      </c>
      <c r="S130" s="90" t="str">
        <f t="shared" si="25"/>
        <v/>
      </c>
      <c r="T130" s="90" t="str">
        <f t="shared" si="25"/>
        <v/>
      </c>
      <c r="U130" s="90" t="str">
        <f t="shared" si="25"/>
        <v/>
      </c>
      <c r="V130" s="90" t="str">
        <f t="shared" si="25"/>
        <v/>
      </c>
      <c r="W130" s="90" t="str">
        <f t="shared" si="25"/>
        <v/>
      </c>
      <c r="X130" s="90" t="str">
        <f t="shared" si="25"/>
        <v/>
      </c>
      <c r="Y130" s="78" t="str">
        <f t="shared" si="26"/>
        <v/>
      </c>
    </row>
    <row r="131" spans="1:25">
      <c r="A131" s="91">
        <f t="shared" si="14"/>
        <v>41582</v>
      </c>
      <c r="B131" s="90">
        <f t="shared" si="26"/>
        <v>1</v>
      </c>
      <c r="C131" s="90">
        <f t="shared" si="25"/>
        <v>1.1474</v>
      </c>
      <c r="D131" s="90">
        <f t="shared" si="25"/>
        <v>3.4819</v>
      </c>
      <c r="E131" s="90">
        <f t="shared" si="25"/>
        <v>1</v>
      </c>
      <c r="F131" s="90">
        <f t="shared" si="25"/>
        <v>1</v>
      </c>
      <c r="G131" s="90">
        <f t="shared" si="25"/>
        <v>1</v>
      </c>
      <c r="H131" s="90">
        <f t="shared" si="25"/>
        <v>29.67</v>
      </c>
      <c r="I131" s="90">
        <f t="shared" si="25"/>
        <v>1</v>
      </c>
      <c r="J131" s="90">
        <f t="shared" si="25"/>
        <v>3.0125999999999999</v>
      </c>
      <c r="K131" s="90">
        <f t="shared" si="25"/>
        <v>0.94810000000000005</v>
      </c>
      <c r="L131" s="90">
        <f t="shared" si="25"/>
        <v>1</v>
      </c>
      <c r="M131" s="90">
        <f t="shared" si="25"/>
        <v>1</v>
      </c>
      <c r="N131" s="90">
        <f t="shared" si="25"/>
        <v>0.94810000000000005</v>
      </c>
      <c r="O131" s="90">
        <f t="shared" si="25"/>
        <v>1.1782999999999999</v>
      </c>
      <c r="P131" s="90">
        <f t="shared" si="25"/>
        <v>1</v>
      </c>
      <c r="Q131" s="90" t="str">
        <f t="shared" si="25"/>
        <v/>
      </c>
      <c r="R131" s="90" t="str">
        <f t="shared" si="25"/>
        <v/>
      </c>
      <c r="S131" s="90" t="str">
        <f t="shared" si="25"/>
        <v/>
      </c>
      <c r="T131" s="90" t="str">
        <f t="shared" si="25"/>
        <v/>
      </c>
      <c r="U131" s="90" t="str">
        <f t="shared" si="25"/>
        <v/>
      </c>
      <c r="V131" s="90" t="str">
        <f t="shared" si="25"/>
        <v/>
      </c>
      <c r="W131" s="90" t="str">
        <f t="shared" si="25"/>
        <v/>
      </c>
      <c r="X131" s="90" t="str">
        <f t="shared" si="25"/>
        <v/>
      </c>
      <c r="Y131" s="78" t="str">
        <f t="shared" si="26"/>
        <v/>
      </c>
    </row>
    <row r="132" spans="1:25">
      <c r="A132" s="91">
        <f t="shared" si="14"/>
        <v>41583</v>
      </c>
      <c r="B132" s="90">
        <f t="shared" si="26"/>
        <v>1</v>
      </c>
      <c r="C132" s="90">
        <f t="shared" si="25"/>
        <v>1.145</v>
      </c>
      <c r="D132" s="90">
        <f t="shared" si="25"/>
        <v>3.4767999999999999</v>
      </c>
      <c r="E132" s="90">
        <f t="shared" si="25"/>
        <v>1</v>
      </c>
      <c r="F132" s="90">
        <f t="shared" si="25"/>
        <v>1</v>
      </c>
      <c r="G132" s="90">
        <f t="shared" si="25"/>
        <v>1</v>
      </c>
      <c r="H132" s="90">
        <f t="shared" si="25"/>
        <v>29.63</v>
      </c>
      <c r="I132" s="90">
        <f t="shared" si="25"/>
        <v>1</v>
      </c>
      <c r="J132" s="90">
        <f t="shared" si="25"/>
        <v>3.0038999999999998</v>
      </c>
      <c r="K132" s="90">
        <f t="shared" si="25"/>
        <v>0.94669999999999999</v>
      </c>
      <c r="L132" s="90">
        <f t="shared" si="25"/>
        <v>1</v>
      </c>
      <c r="M132" s="90">
        <f t="shared" si="25"/>
        <v>1</v>
      </c>
      <c r="N132" s="90">
        <f t="shared" si="25"/>
        <v>0.94669999999999999</v>
      </c>
      <c r="O132" s="90">
        <f t="shared" si="25"/>
        <v>1.1763999999999999</v>
      </c>
      <c r="P132" s="90">
        <f t="shared" si="25"/>
        <v>1</v>
      </c>
      <c r="Q132" s="90" t="str">
        <f t="shared" si="25"/>
        <v/>
      </c>
      <c r="R132" s="90" t="str">
        <f t="shared" si="25"/>
        <v/>
      </c>
      <c r="S132" s="90" t="str">
        <f t="shared" si="25"/>
        <v/>
      </c>
      <c r="T132" s="90" t="str">
        <f t="shared" si="25"/>
        <v/>
      </c>
      <c r="U132" s="90" t="str">
        <f t="shared" si="25"/>
        <v/>
      </c>
      <c r="V132" s="90" t="str">
        <f t="shared" si="25"/>
        <v/>
      </c>
      <c r="W132" s="90" t="str">
        <f t="shared" si="25"/>
        <v/>
      </c>
      <c r="X132" s="90" t="str">
        <f t="shared" ref="C132:X144" si="27">IF(X$3="","",IF(X$3="AUD",1,IF(ISNA(VLOOKUP($A132,RBA_Curr_Exch,HLOOKUP(X$3,RBA_Stations,2,FALSE),FALSE)),VLOOKUP($A132,RBA_Curr_Exch,HLOOKUP(X$3,RBA_Stations,2,FALSE),TRUE),VLOOKUP($A132,RBA_Curr_Exch,HLOOKUP(X$3,RBA_Stations,2,FALSE),FALSE))))</f>
        <v/>
      </c>
      <c r="Y132" s="78" t="str">
        <f t="shared" si="26"/>
        <v/>
      </c>
    </row>
    <row r="133" spans="1:25">
      <c r="A133" s="91">
        <f t="shared" si="14"/>
        <v>41584</v>
      </c>
      <c r="B133" s="90">
        <f t="shared" si="26"/>
        <v>1</v>
      </c>
      <c r="C133" s="90">
        <f t="shared" si="27"/>
        <v>1.1339999999999999</v>
      </c>
      <c r="D133" s="90">
        <f t="shared" si="27"/>
        <v>3.4954999999999998</v>
      </c>
      <c r="E133" s="90">
        <f t="shared" si="27"/>
        <v>1</v>
      </c>
      <c r="F133" s="90">
        <f t="shared" si="27"/>
        <v>1</v>
      </c>
      <c r="G133" s="90">
        <f t="shared" si="27"/>
        <v>1</v>
      </c>
      <c r="H133" s="90">
        <f t="shared" si="27"/>
        <v>29.79</v>
      </c>
      <c r="I133" s="90">
        <f t="shared" si="27"/>
        <v>1</v>
      </c>
      <c r="J133" s="90">
        <f t="shared" si="27"/>
        <v>3.0282</v>
      </c>
      <c r="K133" s="90">
        <f t="shared" si="27"/>
        <v>0.95179999999999998</v>
      </c>
      <c r="L133" s="90">
        <f t="shared" si="27"/>
        <v>1</v>
      </c>
      <c r="M133" s="90">
        <f t="shared" si="27"/>
        <v>1</v>
      </c>
      <c r="N133" s="90">
        <f t="shared" si="27"/>
        <v>0.95179999999999998</v>
      </c>
      <c r="O133" s="90">
        <f t="shared" si="27"/>
        <v>1.1834</v>
      </c>
      <c r="P133" s="90">
        <f t="shared" si="27"/>
        <v>1</v>
      </c>
      <c r="Q133" s="90" t="str">
        <f t="shared" si="27"/>
        <v/>
      </c>
      <c r="R133" s="90" t="str">
        <f t="shared" si="27"/>
        <v/>
      </c>
      <c r="S133" s="90" t="str">
        <f t="shared" si="27"/>
        <v/>
      </c>
      <c r="T133" s="90" t="str">
        <f t="shared" si="27"/>
        <v/>
      </c>
      <c r="U133" s="90" t="str">
        <f t="shared" si="27"/>
        <v/>
      </c>
      <c r="V133" s="90" t="str">
        <f t="shared" si="27"/>
        <v/>
      </c>
      <c r="W133" s="90" t="str">
        <f t="shared" si="27"/>
        <v/>
      </c>
      <c r="X133" s="90" t="str">
        <f t="shared" si="27"/>
        <v/>
      </c>
      <c r="Y133" s="78" t="str">
        <f t="shared" si="26"/>
        <v/>
      </c>
    </row>
    <row r="134" spans="1:25">
      <c r="A134" s="91">
        <f t="shared" si="14"/>
        <v>41585</v>
      </c>
      <c r="B134" s="90">
        <f t="shared" si="26"/>
        <v>1</v>
      </c>
      <c r="C134" s="90">
        <f t="shared" si="27"/>
        <v>1.1333</v>
      </c>
      <c r="D134" s="90">
        <f t="shared" si="27"/>
        <v>3.4803999999999999</v>
      </c>
      <c r="E134" s="90">
        <f t="shared" si="27"/>
        <v>1</v>
      </c>
      <c r="F134" s="90">
        <f t="shared" si="27"/>
        <v>1</v>
      </c>
      <c r="G134" s="90">
        <f t="shared" si="27"/>
        <v>1</v>
      </c>
      <c r="H134" s="90">
        <f t="shared" si="27"/>
        <v>29.65</v>
      </c>
      <c r="I134" s="90">
        <f t="shared" si="27"/>
        <v>1</v>
      </c>
      <c r="J134" s="90">
        <f t="shared" si="27"/>
        <v>3.0127000000000002</v>
      </c>
      <c r="K134" s="90">
        <f t="shared" si="27"/>
        <v>0.94769999999999999</v>
      </c>
      <c r="L134" s="90">
        <f t="shared" si="27"/>
        <v>1</v>
      </c>
      <c r="M134" s="90">
        <f t="shared" si="27"/>
        <v>1</v>
      </c>
      <c r="N134" s="90">
        <f t="shared" si="27"/>
        <v>0.94769999999999999</v>
      </c>
      <c r="O134" s="90">
        <f t="shared" si="27"/>
        <v>1.1771</v>
      </c>
      <c r="P134" s="90">
        <f t="shared" si="27"/>
        <v>1</v>
      </c>
      <c r="Q134" s="90" t="str">
        <f t="shared" si="27"/>
        <v/>
      </c>
      <c r="R134" s="90" t="str">
        <f t="shared" si="27"/>
        <v/>
      </c>
      <c r="S134" s="90" t="str">
        <f t="shared" si="27"/>
        <v/>
      </c>
      <c r="T134" s="90" t="str">
        <f t="shared" si="27"/>
        <v/>
      </c>
      <c r="U134" s="90" t="str">
        <f t="shared" si="27"/>
        <v/>
      </c>
      <c r="V134" s="90" t="str">
        <f t="shared" si="27"/>
        <v/>
      </c>
      <c r="W134" s="90" t="str">
        <f t="shared" si="27"/>
        <v/>
      </c>
      <c r="X134" s="90" t="str">
        <f t="shared" si="27"/>
        <v/>
      </c>
      <c r="Y134" s="78" t="str">
        <f t="shared" si="26"/>
        <v/>
      </c>
    </row>
    <row r="135" spans="1:25">
      <c r="A135" s="91">
        <f t="shared" ref="A135:A198" si="28">A134+1</f>
        <v>41586</v>
      </c>
      <c r="B135" s="90">
        <f t="shared" ref="B135:Y144" si="29">IF(B$3="","",IF(B$3="AUD",1,IF(ISNA(VLOOKUP($A135,RBA_Curr_Exch,HLOOKUP(B$3,RBA_Stations,2,FALSE),FALSE)),VLOOKUP($A135,RBA_Curr_Exch,HLOOKUP(B$3,RBA_Stations,2,FALSE),TRUE),VLOOKUP($A135,RBA_Curr_Exch,HLOOKUP(B$3,RBA_Stations,2,FALSE),FALSE))))</f>
        <v>1</v>
      </c>
      <c r="C135" s="90">
        <f t="shared" si="27"/>
        <v>1.1356999999999999</v>
      </c>
      <c r="D135" s="90">
        <f t="shared" si="27"/>
        <v>3.476</v>
      </c>
      <c r="E135" s="90">
        <f t="shared" si="27"/>
        <v>1</v>
      </c>
      <c r="F135" s="90">
        <f t="shared" si="27"/>
        <v>1</v>
      </c>
      <c r="G135" s="90">
        <f t="shared" si="27"/>
        <v>1</v>
      </c>
      <c r="H135" s="90">
        <f t="shared" si="27"/>
        <v>29.7</v>
      </c>
      <c r="I135" s="90">
        <f t="shared" si="27"/>
        <v>1</v>
      </c>
      <c r="J135" s="90">
        <f t="shared" si="27"/>
        <v>3.0137</v>
      </c>
      <c r="K135" s="90">
        <f t="shared" si="27"/>
        <v>0.94650000000000001</v>
      </c>
      <c r="L135" s="90">
        <f t="shared" si="27"/>
        <v>1</v>
      </c>
      <c r="M135" s="90">
        <f t="shared" si="27"/>
        <v>1</v>
      </c>
      <c r="N135" s="90">
        <f t="shared" si="27"/>
        <v>0.94650000000000001</v>
      </c>
      <c r="O135" s="90">
        <f t="shared" si="27"/>
        <v>1.1773</v>
      </c>
      <c r="P135" s="90">
        <f t="shared" si="27"/>
        <v>1</v>
      </c>
      <c r="Q135" s="90" t="str">
        <f t="shared" si="27"/>
        <v/>
      </c>
      <c r="R135" s="90" t="str">
        <f t="shared" si="27"/>
        <v/>
      </c>
      <c r="S135" s="90" t="str">
        <f t="shared" si="27"/>
        <v/>
      </c>
      <c r="T135" s="90" t="str">
        <f t="shared" si="27"/>
        <v/>
      </c>
      <c r="U135" s="90" t="str">
        <f t="shared" si="27"/>
        <v/>
      </c>
      <c r="V135" s="90" t="str">
        <f t="shared" si="27"/>
        <v/>
      </c>
      <c r="W135" s="90" t="str">
        <f t="shared" si="27"/>
        <v/>
      </c>
      <c r="X135" s="90" t="str">
        <f t="shared" si="27"/>
        <v/>
      </c>
      <c r="Y135" s="78" t="str">
        <f t="shared" si="29"/>
        <v/>
      </c>
    </row>
    <row r="136" spans="1:25">
      <c r="A136" s="91">
        <f t="shared" si="28"/>
        <v>41587</v>
      </c>
      <c r="B136" s="90">
        <f t="shared" si="29"/>
        <v>1</v>
      </c>
      <c r="C136" s="90">
        <f t="shared" si="27"/>
        <v>1.1356999999999999</v>
      </c>
      <c r="D136" s="90">
        <f t="shared" si="27"/>
        <v>3.476</v>
      </c>
      <c r="E136" s="90">
        <f t="shared" si="27"/>
        <v>1</v>
      </c>
      <c r="F136" s="90">
        <f t="shared" si="27"/>
        <v>1</v>
      </c>
      <c r="G136" s="90">
        <f t="shared" si="27"/>
        <v>1</v>
      </c>
      <c r="H136" s="90">
        <f t="shared" si="27"/>
        <v>29.7</v>
      </c>
      <c r="I136" s="90">
        <f t="shared" si="27"/>
        <v>1</v>
      </c>
      <c r="J136" s="90">
        <f t="shared" si="27"/>
        <v>3.0137</v>
      </c>
      <c r="K136" s="90">
        <f t="shared" si="27"/>
        <v>0.94650000000000001</v>
      </c>
      <c r="L136" s="90">
        <f t="shared" si="27"/>
        <v>1</v>
      </c>
      <c r="M136" s="90">
        <f t="shared" si="27"/>
        <v>1</v>
      </c>
      <c r="N136" s="90">
        <f t="shared" si="27"/>
        <v>0.94650000000000001</v>
      </c>
      <c r="O136" s="90">
        <f t="shared" si="27"/>
        <v>1.1773</v>
      </c>
      <c r="P136" s="90">
        <f t="shared" si="27"/>
        <v>1</v>
      </c>
      <c r="Q136" s="90" t="str">
        <f t="shared" si="27"/>
        <v/>
      </c>
      <c r="R136" s="90" t="str">
        <f t="shared" si="27"/>
        <v/>
      </c>
      <c r="S136" s="90" t="str">
        <f t="shared" si="27"/>
        <v/>
      </c>
      <c r="T136" s="90" t="str">
        <f t="shared" si="27"/>
        <v/>
      </c>
      <c r="U136" s="90" t="str">
        <f t="shared" si="27"/>
        <v/>
      </c>
      <c r="V136" s="90" t="str">
        <f t="shared" si="27"/>
        <v/>
      </c>
      <c r="W136" s="90" t="str">
        <f t="shared" si="27"/>
        <v/>
      </c>
      <c r="X136" s="90" t="str">
        <f t="shared" si="27"/>
        <v/>
      </c>
      <c r="Y136" s="78" t="str">
        <f t="shared" si="29"/>
        <v/>
      </c>
    </row>
    <row r="137" spans="1:25">
      <c r="A137" s="91">
        <f t="shared" si="28"/>
        <v>41588</v>
      </c>
      <c r="B137" s="90">
        <f t="shared" si="29"/>
        <v>1</v>
      </c>
      <c r="C137" s="90">
        <f t="shared" si="27"/>
        <v>1.1356999999999999</v>
      </c>
      <c r="D137" s="90">
        <f t="shared" si="27"/>
        <v>3.476</v>
      </c>
      <c r="E137" s="90">
        <f t="shared" si="27"/>
        <v>1</v>
      </c>
      <c r="F137" s="90">
        <f t="shared" si="27"/>
        <v>1</v>
      </c>
      <c r="G137" s="90">
        <f t="shared" si="27"/>
        <v>1</v>
      </c>
      <c r="H137" s="90">
        <f t="shared" si="27"/>
        <v>29.7</v>
      </c>
      <c r="I137" s="90">
        <f t="shared" si="27"/>
        <v>1</v>
      </c>
      <c r="J137" s="90">
        <f t="shared" si="27"/>
        <v>3.0137</v>
      </c>
      <c r="K137" s="90">
        <f t="shared" si="27"/>
        <v>0.94650000000000001</v>
      </c>
      <c r="L137" s="90">
        <f t="shared" si="27"/>
        <v>1</v>
      </c>
      <c r="M137" s="90">
        <f t="shared" si="27"/>
        <v>1</v>
      </c>
      <c r="N137" s="90">
        <f t="shared" si="27"/>
        <v>0.94650000000000001</v>
      </c>
      <c r="O137" s="90">
        <f t="shared" si="27"/>
        <v>1.1773</v>
      </c>
      <c r="P137" s="90">
        <f t="shared" si="27"/>
        <v>1</v>
      </c>
      <c r="Q137" s="90" t="str">
        <f t="shared" si="27"/>
        <v/>
      </c>
      <c r="R137" s="90" t="str">
        <f t="shared" si="27"/>
        <v/>
      </c>
      <c r="S137" s="90" t="str">
        <f t="shared" si="27"/>
        <v/>
      </c>
      <c r="T137" s="90" t="str">
        <f t="shared" si="27"/>
        <v/>
      </c>
      <c r="U137" s="90" t="str">
        <f t="shared" si="27"/>
        <v/>
      </c>
      <c r="V137" s="90" t="str">
        <f t="shared" si="27"/>
        <v/>
      </c>
      <c r="W137" s="90" t="str">
        <f t="shared" si="27"/>
        <v/>
      </c>
      <c r="X137" s="90" t="str">
        <f t="shared" si="27"/>
        <v/>
      </c>
      <c r="Y137" s="78" t="str">
        <f t="shared" si="29"/>
        <v/>
      </c>
    </row>
    <row r="138" spans="1:25">
      <c r="A138" s="91">
        <f t="shared" si="28"/>
        <v>41589</v>
      </c>
      <c r="B138" s="90">
        <f t="shared" si="29"/>
        <v>1</v>
      </c>
      <c r="C138" s="90">
        <f t="shared" si="27"/>
        <v>1.133</v>
      </c>
      <c r="D138" s="90">
        <f t="shared" si="27"/>
        <v>3.4455</v>
      </c>
      <c r="E138" s="90">
        <f t="shared" si="27"/>
        <v>1</v>
      </c>
      <c r="F138" s="90">
        <f t="shared" si="27"/>
        <v>1</v>
      </c>
      <c r="G138" s="90">
        <f t="shared" si="27"/>
        <v>1</v>
      </c>
      <c r="H138" s="90">
        <f t="shared" si="27"/>
        <v>29.7</v>
      </c>
      <c r="I138" s="90">
        <f t="shared" si="27"/>
        <v>1</v>
      </c>
      <c r="J138" s="90">
        <f t="shared" si="27"/>
        <v>3.0032000000000001</v>
      </c>
      <c r="K138" s="90">
        <f t="shared" si="27"/>
        <v>0.93820000000000003</v>
      </c>
      <c r="L138" s="90">
        <f t="shared" si="27"/>
        <v>1</v>
      </c>
      <c r="M138" s="90">
        <f t="shared" si="27"/>
        <v>1</v>
      </c>
      <c r="N138" s="90">
        <f t="shared" si="27"/>
        <v>0.93820000000000003</v>
      </c>
      <c r="O138" s="90">
        <f t="shared" si="27"/>
        <v>1.1702999999999999</v>
      </c>
      <c r="P138" s="90">
        <f t="shared" si="27"/>
        <v>1</v>
      </c>
      <c r="Q138" s="90" t="str">
        <f t="shared" si="27"/>
        <v/>
      </c>
      <c r="R138" s="90" t="str">
        <f t="shared" si="27"/>
        <v/>
      </c>
      <c r="S138" s="90" t="str">
        <f t="shared" si="27"/>
        <v/>
      </c>
      <c r="T138" s="90" t="str">
        <f t="shared" si="27"/>
        <v/>
      </c>
      <c r="U138" s="90" t="str">
        <f t="shared" si="27"/>
        <v/>
      </c>
      <c r="V138" s="90" t="str">
        <f t="shared" si="27"/>
        <v/>
      </c>
      <c r="W138" s="90" t="str">
        <f t="shared" si="27"/>
        <v/>
      </c>
      <c r="X138" s="90" t="str">
        <f t="shared" si="27"/>
        <v/>
      </c>
      <c r="Y138" s="78" t="str">
        <f t="shared" si="29"/>
        <v/>
      </c>
    </row>
    <row r="139" spans="1:25">
      <c r="A139" s="91">
        <f t="shared" si="28"/>
        <v>41590</v>
      </c>
      <c r="B139" s="90">
        <f t="shared" si="29"/>
        <v>1</v>
      </c>
      <c r="C139" s="90">
        <f t="shared" si="27"/>
        <v>1.1339999999999999</v>
      </c>
      <c r="D139" s="90">
        <f t="shared" si="27"/>
        <v>3.4285999999999999</v>
      </c>
      <c r="E139" s="90">
        <f t="shared" si="27"/>
        <v>1</v>
      </c>
      <c r="F139" s="90">
        <f t="shared" si="27"/>
        <v>1</v>
      </c>
      <c r="G139" s="90">
        <f t="shared" si="27"/>
        <v>1</v>
      </c>
      <c r="H139" s="90">
        <f t="shared" si="27"/>
        <v>29.45</v>
      </c>
      <c r="I139" s="90">
        <f t="shared" si="27"/>
        <v>1</v>
      </c>
      <c r="J139" s="90">
        <f t="shared" si="27"/>
        <v>2.9908000000000001</v>
      </c>
      <c r="K139" s="90">
        <f t="shared" si="27"/>
        <v>0.93359999999999999</v>
      </c>
      <c r="L139" s="90">
        <f t="shared" si="27"/>
        <v>1</v>
      </c>
      <c r="M139" s="90">
        <f t="shared" si="27"/>
        <v>1</v>
      </c>
      <c r="N139" s="90">
        <f t="shared" si="27"/>
        <v>0.93359999999999999</v>
      </c>
      <c r="O139" s="90">
        <f t="shared" si="27"/>
        <v>1.1654</v>
      </c>
      <c r="P139" s="90">
        <f t="shared" si="27"/>
        <v>1</v>
      </c>
      <c r="Q139" s="90" t="str">
        <f t="shared" si="27"/>
        <v/>
      </c>
      <c r="R139" s="90" t="str">
        <f t="shared" si="27"/>
        <v/>
      </c>
      <c r="S139" s="90" t="str">
        <f t="shared" si="27"/>
        <v/>
      </c>
      <c r="T139" s="90" t="str">
        <f t="shared" si="27"/>
        <v/>
      </c>
      <c r="U139" s="90" t="str">
        <f t="shared" si="27"/>
        <v/>
      </c>
      <c r="V139" s="90" t="str">
        <f t="shared" si="27"/>
        <v/>
      </c>
      <c r="W139" s="90" t="str">
        <f t="shared" si="27"/>
        <v/>
      </c>
      <c r="X139" s="90" t="str">
        <f t="shared" si="27"/>
        <v/>
      </c>
      <c r="Y139" s="78" t="str">
        <f t="shared" si="29"/>
        <v/>
      </c>
    </row>
    <row r="140" spans="1:25">
      <c r="A140" s="91">
        <f t="shared" si="28"/>
        <v>41591</v>
      </c>
      <c r="B140" s="90">
        <f t="shared" si="29"/>
        <v>1</v>
      </c>
      <c r="C140" s="90">
        <f t="shared" si="27"/>
        <v>1.1305000000000001</v>
      </c>
      <c r="D140" s="90">
        <f t="shared" si="27"/>
        <v>3.4176000000000002</v>
      </c>
      <c r="E140" s="90">
        <f t="shared" si="27"/>
        <v>1</v>
      </c>
      <c r="F140" s="90">
        <f t="shared" si="27"/>
        <v>1</v>
      </c>
      <c r="G140" s="90">
        <f t="shared" si="27"/>
        <v>1</v>
      </c>
      <c r="H140" s="90">
        <f t="shared" si="27"/>
        <v>29.41</v>
      </c>
      <c r="I140" s="90">
        <f t="shared" si="27"/>
        <v>1</v>
      </c>
      <c r="J140" s="90">
        <f t="shared" si="27"/>
        <v>2.9857999999999998</v>
      </c>
      <c r="K140" s="90">
        <f t="shared" si="27"/>
        <v>0.93059999999999998</v>
      </c>
      <c r="L140" s="90">
        <f t="shared" si="27"/>
        <v>1</v>
      </c>
      <c r="M140" s="90">
        <f t="shared" si="27"/>
        <v>1</v>
      </c>
      <c r="N140" s="90">
        <f t="shared" si="27"/>
        <v>0.93059999999999998</v>
      </c>
      <c r="O140" s="90">
        <f t="shared" si="27"/>
        <v>1.1626000000000001</v>
      </c>
      <c r="P140" s="90">
        <f t="shared" si="27"/>
        <v>1</v>
      </c>
      <c r="Q140" s="90" t="str">
        <f t="shared" si="27"/>
        <v/>
      </c>
      <c r="R140" s="90" t="str">
        <f t="shared" si="27"/>
        <v/>
      </c>
      <c r="S140" s="90" t="str">
        <f t="shared" si="27"/>
        <v/>
      </c>
      <c r="T140" s="90" t="str">
        <f t="shared" si="27"/>
        <v/>
      </c>
      <c r="U140" s="90" t="str">
        <f t="shared" si="27"/>
        <v/>
      </c>
      <c r="V140" s="90" t="str">
        <f t="shared" si="27"/>
        <v/>
      </c>
      <c r="W140" s="90" t="str">
        <f t="shared" si="27"/>
        <v/>
      </c>
      <c r="X140" s="90" t="str">
        <f t="shared" si="27"/>
        <v/>
      </c>
      <c r="Y140" s="78" t="str">
        <f t="shared" si="29"/>
        <v/>
      </c>
    </row>
    <row r="141" spans="1:25">
      <c r="A141" s="91">
        <f t="shared" si="28"/>
        <v>41592</v>
      </c>
      <c r="B141" s="90">
        <f t="shared" si="29"/>
        <v>1</v>
      </c>
      <c r="C141" s="90">
        <f t="shared" si="27"/>
        <v>1.1279999999999999</v>
      </c>
      <c r="D141" s="90">
        <f t="shared" si="27"/>
        <v>3.4327000000000001</v>
      </c>
      <c r="E141" s="90">
        <f t="shared" si="27"/>
        <v>1</v>
      </c>
      <c r="F141" s="90">
        <f t="shared" si="27"/>
        <v>1</v>
      </c>
      <c r="G141" s="90">
        <f t="shared" si="27"/>
        <v>1</v>
      </c>
      <c r="H141" s="90">
        <f t="shared" si="27"/>
        <v>29.43</v>
      </c>
      <c r="I141" s="90">
        <f t="shared" si="27"/>
        <v>1</v>
      </c>
      <c r="J141" s="90">
        <f t="shared" si="27"/>
        <v>2.9882</v>
      </c>
      <c r="K141" s="90">
        <f t="shared" si="27"/>
        <v>0.93469999999999998</v>
      </c>
      <c r="L141" s="90">
        <f t="shared" si="27"/>
        <v>1</v>
      </c>
      <c r="M141" s="90">
        <f t="shared" si="27"/>
        <v>1</v>
      </c>
      <c r="N141" s="90">
        <f t="shared" si="27"/>
        <v>0.93469999999999998</v>
      </c>
      <c r="O141" s="90">
        <f t="shared" si="27"/>
        <v>1.1648000000000001</v>
      </c>
      <c r="P141" s="90">
        <f t="shared" si="27"/>
        <v>1</v>
      </c>
      <c r="Q141" s="90" t="str">
        <f t="shared" si="27"/>
        <v/>
      </c>
      <c r="R141" s="90" t="str">
        <f t="shared" si="27"/>
        <v/>
      </c>
      <c r="S141" s="90" t="str">
        <f t="shared" si="27"/>
        <v/>
      </c>
      <c r="T141" s="90" t="str">
        <f t="shared" si="27"/>
        <v/>
      </c>
      <c r="U141" s="90" t="str">
        <f t="shared" si="27"/>
        <v/>
      </c>
      <c r="V141" s="90" t="str">
        <f t="shared" si="27"/>
        <v/>
      </c>
      <c r="W141" s="90" t="str">
        <f t="shared" si="27"/>
        <v/>
      </c>
      <c r="X141" s="90" t="str">
        <f t="shared" si="27"/>
        <v/>
      </c>
      <c r="Y141" s="78" t="str">
        <f t="shared" si="29"/>
        <v/>
      </c>
    </row>
    <row r="142" spans="1:25">
      <c r="A142" s="91">
        <f t="shared" si="28"/>
        <v>41593</v>
      </c>
      <c r="B142" s="90">
        <f t="shared" si="29"/>
        <v>1</v>
      </c>
      <c r="C142" s="90">
        <f t="shared" si="27"/>
        <v>1.1267</v>
      </c>
      <c r="D142" s="90">
        <f t="shared" si="27"/>
        <v>3.4316</v>
      </c>
      <c r="E142" s="90">
        <f t="shared" si="27"/>
        <v>1</v>
      </c>
      <c r="F142" s="90">
        <f t="shared" si="27"/>
        <v>1</v>
      </c>
      <c r="G142" s="90">
        <f t="shared" si="27"/>
        <v>1</v>
      </c>
      <c r="H142" s="90">
        <f t="shared" si="27"/>
        <v>29.53</v>
      </c>
      <c r="I142" s="90">
        <f t="shared" si="27"/>
        <v>1</v>
      </c>
      <c r="J142" s="90">
        <f t="shared" si="27"/>
        <v>2.9895999999999998</v>
      </c>
      <c r="K142" s="90">
        <f t="shared" si="27"/>
        <v>0.93440000000000001</v>
      </c>
      <c r="L142" s="90">
        <f t="shared" si="27"/>
        <v>1</v>
      </c>
      <c r="M142" s="90">
        <f t="shared" si="27"/>
        <v>1</v>
      </c>
      <c r="N142" s="90">
        <f t="shared" si="27"/>
        <v>0.93440000000000001</v>
      </c>
      <c r="O142" s="90">
        <f t="shared" si="27"/>
        <v>1.1658999999999999</v>
      </c>
      <c r="P142" s="90">
        <f t="shared" si="27"/>
        <v>1</v>
      </c>
      <c r="Q142" s="90" t="str">
        <f t="shared" si="27"/>
        <v/>
      </c>
      <c r="R142" s="90" t="str">
        <f t="shared" si="27"/>
        <v/>
      </c>
      <c r="S142" s="90" t="str">
        <f t="shared" si="27"/>
        <v/>
      </c>
      <c r="T142" s="90" t="str">
        <f t="shared" si="27"/>
        <v/>
      </c>
      <c r="U142" s="90" t="str">
        <f t="shared" si="27"/>
        <v/>
      </c>
      <c r="V142" s="90" t="str">
        <f t="shared" si="27"/>
        <v/>
      </c>
      <c r="W142" s="90" t="str">
        <f t="shared" si="27"/>
        <v/>
      </c>
      <c r="X142" s="90" t="str">
        <f t="shared" si="27"/>
        <v/>
      </c>
      <c r="Y142" s="78" t="str">
        <f t="shared" si="29"/>
        <v/>
      </c>
    </row>
    <row r="143" spans="1:25">
      <c r="A143" s="91">
        <f t="shared" si="28"/>
        <v>41594</v>
      </c>
      <c r="B143" s="90">
        <f t="shared" si="29"/>
        <v>1</v>
      </c>
      <c r="C143" s="90">
        <f t="shared" si="27"/>
        <v>1.1267</v>
      </c>
      <c r="D143" s="90">
        <f t="shared" si="27"/>
        <v>3.4316</v>
      </c>
      <c r="E143" s="90">
        <f t="shared" si="27"/>
        <v>1</v>
      </c>
      <c r="F143" s="90">
        <f t="shared" si="27"/>
        <v>1</v>
      </c>
      <c r="G143" s="90">
        <f t="shared" si="27"/>
        <v>1</v>
      </c>
      <c r="H143" s="90">
        <f t="shared" si="27"/>
        <v>29.53</v>
      </c>
      <c r="I143" s="90">
        <f t="shared" si="27"/>
        <v>1</v>
      </c>
      <c r="J143" s="90">
        <f t="shared" si="27"/>
        <v>2.9895999999999998</v>
      </c>
      <c r="K143" s="90">
        <f t="shared" si="27"/>
        <v>0.93440000000000001</v>
      </c>
      <c r="L143" s="90">
        <f t="shared" si="27"/>
        <v>1</v>
      </c>
      <c r="M143" s="90">
        <f t="shared" si="27"/>
        <v>1</v>
      </c>
      <c r="N143" s="90">
        <f t="shared" si="27"/>
        <v>0.93440000000000001</v>
      </c>
      <c r="O143" s="90">
        <f t="shared" si="27"/>
        <v>1.1658999999999999</v>
      </c>
      <c r="P143" s="90">
        <f t="shared" si="27"/>
        <v>1</v>
      </c>
      <c r="Q143" s="90" t="str">
        <f t="shared" si="27"/>
        <v/>
      </c>
      <c r="R143" s="90" t="str">
        <f t="shared" si="27"/>
        <v/>
      </c>
      <c r="S143" s="90" t="str">
        <f t="shared" si="27"/>
        <v/>
      </c>
      <c r="T143" s="90" t="str">
        <f t="shared" si="27"/>
        <v/>
      </c>
      <c r="U143" s="90" t="str">
        <f t="shared" si="27"/>
        <v/>
      </c>
      <c r="V143" s="90" t="str">
        <f t="shared" si="27"/>
        <v/>
      </c>
      <c r="W143" s="90" t="str">
        <f t="shared" si="27"/>
        <v/>
      </c>
      <c r="X143" s="90" t="str">
        <f t="shared" si="27"/>
        <v/>
      </c>
      <c r="Y143" s="78" t="str">
        <f t="shared" si="29"/>
        <v/>
      </c>
    </row>
    <row r="144" spans="1:25">
      <c r="A144" s="91">
        <f t="shared" si="28"/>
        <v>41595</v>
      </c>
      <c r="B144" s="90">
        <f t="shared" si="29"/>
        <v>1</v>
      </c>
      <c r="C144" s="90">
        <f t="shared" si="27"/>
        <v>1.1267</v>
      </c>
      <c r="D144" s="90">
        <f t="shared" si="27"/>
        <v>3.4316</v>
      </c>
      <c r="E144" s="90">
        <f t="shared" si="27"/>
        <v>1</v>
      </c>
      <c r="F144" s="90">
        <f t="shared" si="27"/>
        <v>1</v>
      </c>
      <c r="G144" s="90">
        <f t="shared" si="27"/>
        <v>1</v>
      </c>
      <c r="H144" s="90">
        <f t="shared" si="27"/>
        <v>29.53</v>
      </c>
      <c r="I144" s="90">
        <f t="shared" si="27"/>
        <v>1</v>
      </c>
      <c r="J144" s="90">
        <f t="shared" si="27"/>
        <v>2.9895999999999998</v>
      </c>
      <c r="K144" s="90">
        <f t="shared" si="27"/>
        <v>0.93440000000000001</v>
      </c>
      <c r="L144" s="90">
        <f t="shared" si="27"/>
        <v>1</v>
      </c>
      <c r="M144" s="90">
        <f t="shared" si="27"/>
        <v>1</v>
      </c>
      <c r="N144" s="90">
        <f t="shared" si="27"/>
        <v>0.93440000000000001</v>
      </c>
      <c r="O144" s="90">
        <f t="shared" ref="O144:X144" si="30">IF(O$3="","",IF(O$3="AUD",1,IF(ISNA(VLOOKUP($A144,RBA_Curr_Exch,HLOOKUP(O$3,RBA_Stations,2,FALSE),FALSE)),VLOOKUP($A144,RBA_Curr_Exch,HLOOKUP(O$3,RBA_Stations,2,FALSE),TRUE),VLOOKUP($A144,RBA_Curr_Exch,HLOOKUP(O$3,RBA_Stations,2,FALSE),FALSE))))</f>
        <v>1.1658999999999999</v>
      </c>
      <c r="P144" s="90">
        <f t="shared" si="30"/>
        <v>1</v>
      </c>
      <c r="Q144" s="90" t="str">
        <f t="shared" si="30"/>
        <v/>
      </c>
      <c r="R144" s="90" t="str">
        <f t="shared" si="30"/>
        <v/>
      </c>
      <c r="S144" s="90" t="str">
        <f t="shared" si="30"/>
        <v/>
      </c>
      <c r="T144" s="90" t="str">
        <f t="shared" si="30"/>
        <v/>
      </c>
      <c r="U144" s="90" t="str">
        <f t="shared" si="30"/>
        <v/>
      </c>
      <c r="V144" s="90" t="str">
        <f t="shared" si="30"/>
        <v/>
      </c>
      <c r="W144" s="90" t="str">
        <f t="shared" si="30"/>
        <v/>
      </c>
      <c r="X144" s="90" t="str">
        <f t="shared" si="30"/>
        <v/>
      </c>
      <c r="Y144" s="78" t="str">
        <f t="shared" si="29"/>
        <v/>
      </c>
    </row>
    <row r="145" spans="1:25">
      <c r="A145" s="91">
        <f t="shared" si="28"/>
        <v>41596</v>
      </c>
      <c r="B145" s="90">
        <f t="shared" ref="B145:Y154" si="31">IF(B$3="","",IF(B$3="AUD",1,IF(ISNA(VLOOKUP($A145,RBA_Curr_Exch,HLOOKUP(B$3,RBA_Stations,2,FALSE),FALSE)),VLOOKUP($A145,RBA_Curr_Exch,HLOOKUP(B$3,RBA_Stations,2,FALSE),TRUE),VLOOKUP($A145,RBA_Curr_Exch,HLOOKUP(B$3,RBA_Stations,2,FALSE),FALSE))))</f>
        <v>1</v>
      </c>
      <c r="C145" s="90">
        <f t="shared" ref="C145:X156" si="32">IF(C$3="","",IF(C$3="AUD",1,IF(ISNA(VLOOKUP($A145,RBA_Curr_Exch,HLOOKUP(C$3,RBA_Stations,2,FALSE),FALSE)),VLOOKUP($A145,RBA_Curr_Exch,HLOOKUP(C$3,RBA_Stations,2,FALSE),TRUE),VLOOKUP($A145,RBA_Curr_Exch,HLOOKUP(C$3,RBA_Stations,2,FALSE),FALSE))))</f>
        <v>1.1248</v>
      </c>
      <c r="D145" s="90">
        <f t="shared" si="32"/>
        <v>3.4514</v>
      </c>
      <c r="E145" s="90">
        <f t="shared" si="32"/>
        <v>1</v>
      </c>
      <c r="F145" s="90">
        <f t="shared" si="32"/>
        <v>1</v>
      </c>
      <c r="G145" s="90">
        <f t="shared" si="32"/>
        <v>1</v>
      </c>
      <c r="H145" s="90">
        <f t="shared" si="32"/>
        <v>29.68</v>
      </c>
      <c r="I145" s="90">
        <f t="shared" si="32"/>
        <v>1</v>
      </c>
      <c r="J145" s="90">
        <f t="shared" si="32"/>
        <v>3.0030999999999999</v>
      </c>
      <c r="K145" s="90">
        <f t="shared" si="32"/>
        <v>0.93979999999999997</v>
      </c>
      <c r="L145" s="90">
        <f t="shared" si="32"/>
        <v>1</v>
      </c>
      <c r="M145" s="90">
        <f t="shared" si="32"/>
        <v>1</v>
      </c>
      <c r="N145" s="90">
        <f t="shared" si="32"/>
        <v>0.93979999999999997</v>
      </c>
      <c r="O145" s="90">
        <f t="shared" si="32"/>
        <v>1.1716</v>
      </c>
      <c r="P145" s="90">
        <f t="shared" si="32"/>
        <v>1</v>
      </c>
      <c r="Q145" s="90" t="str">
        <f t="shared" si="32"/>
        <v/>
      </c>
      <c r="R145" s="90" t="str">
        <f t="shared" si="32"/>
        <v/>
      </c>
      <c r="S145" s="90" t="str">
        <f t="shared" si="32"/>
        <v/>
      </c>
      <c r="T145" s="90" t="str">
        <f t="shared" si="32"/>
        <v/>
      </c>
      <c r="U145" s="90" t="str">
        <f t="shared" si="32"/>
        <v/>
      </c>
      <c r="V145" s="90" t="str">
        <f t="shared" si="32"/>
        <v/>
      </c>
      <c r="W145" s="90" t="str">
        <f t="shared" si="32"/>
        <v/>
      </c>
      <c r="X145" s="90" t="str">
        <f t="shared" si="32"/>
        <v/>
      </c>
      <c r="Y145" s="78" t="str">
        <f t="shared" si="31"/>
        <v/>
      </c>
    </row>
    <row r="146" spans="1:25">
      <c r="A146" s="91">
        <f t="shared" si="28"/>
        <v>41597</v>
      </c>
      <c r="B146" s="90">
        <f t="shared" si="31"/>
        <v>1</v>
      </c>
      <c r="C146" s="90">
        <f t="shared" si="32"/>
        <v>1.1265000000000001</v>
      </c>
      <c r="D146" s="90">
        <f t="shared" si="32"/>
        <v>3.4470000000000001</v>
      </c>
      <c r="E146" s="90">
        <f t="shared" si="32"/>
        <v>1</v>
      </c>
      <c r="F146" s="90">
        <f t="shared" si="32"/>
        <v>1</v>
      </c>
      <c r="G146" s="90">
        <f t="shared" si="32"/>
        <v>1</v>
      </c>
      <c r="H146" s="90">
        <f t="shared" si="32"/>
        <v>29.66</v>
      </c>
      <c r="I146" s="90">
        <f t="shared" si="32"/>
        <v>1</v>
      </c>
      <c r="J146" s="90">
        <f t="shared" si="32"/>
        <v>2.9912999999999998</v>
      </c>
      <c r="K146" s="90">
        <f t="shared" si="32"/>
        <v>0.93859999999999999</v>
      </c>
      <c r="L146" s="90">
        <f t="shared" si="32"/>
        <v>1</v>
      </c>
      <c r="M146" s="90">
        <f t="shared" si="32"/>
        <v>1</v>
      </c>
      <c r="N146" s="90">
        <f t="shared" si="32"/>
        <v>0.93859999999999999</v>
      </c>
      <c r="O146" s="90">
        <f t="shared" si="32"/>
        <v>1.1692</v>
      </c>
      <c r="P146" s="90">
        <f t="shared" si="32"/>
        <v>1</v>
      </c>
      <c r="Q146" s="90" t="str">
        <f t="shared" si="32"/>
        <v/>
      </c>
      <c r="R146" s="90" t="str">
        <f t="shared" si="32"/>
        <v/>
      </c>
      <c r="S146" s="90" t="str">
        <f t="shared" si="32"/>
        <v/>
      </c>
      <c r="T146" s="90" t="str">
        <f t="shared" si="32"/>
        <v/>
      </c>
      <c r="U146" s="90" t="str">
        <f t="shared" si="32"/>
        <v/>
      </c>
      <c r="V146" s="90" t="str">
        <f t="shared" si="32"/>
        <v/>
      </c>
      <c r="W146" s="90" t="str">
        <f t="shared" si="32"/>
        <v/>
      </c>
      <c r="X146" s="90" t="str">
        <f t="shared" si="32"/>
        <v/>
      </c>
      <c r="Y146" s="78" t="str">
        <f t="shared" si="31"/>
        <v/>
      </c>
    </row>
    <row r="147" spans="1:25">
      <c r="A147" s="91">
        <f t="shared" si="28"/>
        <v>41598</v>
      </c>
      <c r="B147" s="90">
        <f t="shared" si="31"/>
        <v>1</v>
      </c>
      <c r="C147" s="90">
        <f t="shared" si="32"/>
        <v>1.1271</v>
      </c>
      <c r="D147" s="90">
        <f t="shared" si="32"/>
        <v>3.4544000000000001</v>
      </c>
      <c r="E147" s="90">
        <f t="shared" si="32"/>
        <v>1</v>
      </c>
      <c r="F147" s="90">
        <f t="shared" si="32"/>
        <v>1</v>
      </c>
      <c r="G147" s="90">
        <f t="shared" si="32"/>
        <v>1</v>
      </c>
      <c r="H147" s="90">
        <f t="shared" si="32"/>
        <v>29.78</v>
      </c>
      <c r="I147" s="90">
        <f t="shared" si="32"/>
        <v>1</v>
      </c>
      <c r="J147" s="90">
        <f t="shared" si="32"/>
        <v>2.9944000000000002</v>
      </c>
      <c r="K147" s="90">
        <f t="shared" si="32"/>
        <v>0.94059999999999999</v>
      </c>
      <c r="L147" s="90">
        <f t="shared" si="32"/>
        <v>1</v>
      </c>
      <c r="M147" s="90">
        <f t="shared" si="32"/>
        <v>1</v>
      </c>
      <c r="N147" s="90">
        <f t="shared" si="32"/>
        <v>0.94059999999999999</v>
      </c>
      <c r="O147" s="90">
        <f t="shared" si="32"/>
        <v>1.1698999999999999</v>
      </c>
      <c r="P147" s="90">
        <f t="shared" si="32"/>
        <v>1</v>
      </c>
      <c r="Q147" s="90" t="str">
        <f t="shared" si="32"/>
        <v/>
      </c>
      <c r="R147" s="90" t="str">
        <f t="shared" si="32"/>
        <v/>
      </c>
      <c r="S147" s="90" t="str">
        <f t="shared" si="32"/>
        <v/>
      </c>
      <c r="T147" s="90" t="str">
        <f t="shared" si="32"/>
        <v/>
      </c>
      <c r="U147" s="90" t="str">
        <f t="shared" si="32"/>
        <v/>
      </c>
      <c r="V147" s="90" t="str">
        <f t="shared" si="32"/>
        <v/>
      </c>
      <c r="W147" s="90" t="str">
        <f t="shared" si="32"/>
        <v/>
      </c>
      <c r="X147" s="90" t="str">
        <f t="shared" si="32"/>
        <v/>
      </c>
      <c r="Y147" s="78" t="str">
        <f t="shared" si="31"/>
        <v/>
      </c>
    </row>
    <row r="148" spans="1:25">
      <c r="A148" s="91">
        <f t="shared" si="28"/>
        <v>41599</v>
      </c>
      <c r="B148" s="90">
        <f t="shared" si="31"/>
        <v>1</v>
      </c>
      <c r="C148" s="90">
        <f t="shared" si="32"/>
        <v>1.1273</v>
      </c>
      <c r="D148" s="90">
        <f t="shared" si="32"/>
        <v>3.4140000000000001</v>
      </c>
      <c r="E148" s="90">
        <f t="shared" si="32"/>
        <v>1</v>
      </c>
      <c r="F148" s="90">
        <f t="shared" si="32"/>
        <v>1</v>
      </c>
      <c r="G148" s="90">
        <f t="shared" si="32"/>
        <v>1</v>
      </c>
      <c r="H148" s="90">
        <f t="shared" si="32"/>
        <v>29.56</v>
      </c>
      <c r="I148" s="90">
        <f t="shared" si="32"/>
        <v>1</v>
      </c>
      <c r="J148" s="90">
        <f t="shared" si="32"/>
        <v>2.9826000000000001</v>
      </c>
      <c r="K148" s="90">
        <f t="shared" si="32"/>
        <v>0.92959999999999998</v>
      </c>
      <c r="L148" s="90">
        <f t="shared" si="32"/>
        <v>1</v>
      </c>
      <c r="M148" s="90">
        <f t="shared" si="32"/>
        <v>1</v>
      </c>
      <c r="N148" s="90">
        <f t="shared" si="32"/>
        <v>0.92959999999999998</v>
      </c>
      <c r="O148" s="90">
        <f t="shared" si="32"/>
        <v>1.1608000000000001</v>
      </c>
      <c r="P148" s="90">
        <f t="shared" si="32"/>
        <v>1</v>
      </c>
      <c r="Q148" s="90" t="str">
        <f t="shared" si="32"/>
        <v/>
      </c>
      <c r="R148" s="90" t="str">
        <f t="shared" si="32"/>
        <v/>
      </c>
      <c r="S148" s="90" t="str">
        <f t="shared" si="32"/>
        <v/>
      </c>
      <c r="T148" s="90" t="str">
        <f t="shared" si="32"/>
        <v/>
      </c>
      <c r="U148" s="90" t="str">
        <f t="shared" si="32"/>
        <v/>
      </c>
      <c r="V148" s="90" t="str">
        <f t="shared" si="32"/>
        <v/>
      </c>
      <c r="W148" s="90" t="str">
        <f t="shared" si="32"/>
        <v/>
      </c>
      <c r="X148" s="90" t="str">
        <f t="shared" si="32"/>
        <v/>
      </c>
      <c r="Y148" s="78" t="str">
        <f t="shared" si="31"/>
        <v/>
      </c>
    </row>
    <row r="149" spans="1:25">
      <c r="A149" s="91">
        <f t="shared" si="28"/>
        <v>41600</v>
      </c>
      <c r="B149" s="90">
        <f t="shared" si="31"/>
        <v>1</v>
      </c>
      <c r="C149" s="90">
        <f t="shared" si="32"/>
        <v>1.1195999999999999</v>
      </c>
      <c r="D149" s="90">
        <f t="shared" si="32"/>
        <v>3.3702999999999999</v>
      </c>
      <c r="E149" s="90">
        <f t="shared" si="32"/>
        <v>1</v>
      </c>
      <c r="F149" s="90">
        <f t="shared" si="32"/>
        <v>1</v>
      </c>
      <c r="G149" s="90">
        <f t="shared" si="32"/>
        <v>1</v>
      </c>
      <c r="H149" s="90">
        <f t="shared" si="32"/>
        <v>29.24</v>
      </c>
      <c r="I149" s="90">
        <f t="shared" si="32"/>
        <v>1</v>
      </c>
      <c r="J149" s="90">
        <f t="shared" si="32"/>
        <v>2.9521999999999999</v>
      </c>
      <c r="K149" s="90">
        <f t="shared" si="32"/>
        <v>0.91769999999999996</v>
      </c>
      <c r="L149" s="90">
        <f t="shared" si="32"/>
        <v>1</v>
      </c>
      <c r="M149" s="90">
        <f t="shared" si="32"/>
        <v>1</v>
      </c>
      <c r="N149" s="90">
        <f t="shared" si="32"/>
        <v>0.91769999999999996</v>
      </c>
      <c r="O149" s="90">
        <f t="shared" si="32"/>
        <v>1.1483000000000001</v>
      </c>
      <c r="P149" s="90">
        <f t="shared" si="32"/>
        <v>1</v>
      </c>
      <c r="Q149" s="90" t="str">
        <f t="shared" si="32"/>
        <v/>
      </c>
      <c r="R149" s="90" t="str">
        <f t="shared" si="32"/>
        <v/>
      </c>
      <c r="S149" s="90" t="str">
        <f t="shared" si="32"/>
        <v/>
      </c>
      <c r="T149" s="90" t="str">
        <f t="shared" si="32"/>
        <v/>
      </c>
      <c r="U149" s="90" t="str">
        <f t="shared" si="32"/>
        <v/>
      </c>
      <c r="V149" s="90" t="str">
        <f t="shared" si="32"/>
        <v/>
      </c>
      <c r="W149" s="90" t="str">
        <f t="shared" si="32"/>
        <v/>
      </c>
      <c r="X149" s="90" t="str">
        <f t="shared" si="32"/>
        <v/>
      </c>
      <c r="Y149" s="78" t="str">
        <f t="shared" si="31"/>
        <v/>
      </c>
    </row>
    <row r="150" spans="1:25">
      <c r="A150" s="91">
        <f t="shared" si="28"/>
        <v>41601</v>
      </c>
      <c r="B150" s="90">
        <f t="shared" si="31"/>
        <v>1</v>
      </c>
      <c r="C150" s="90">
        <f t="shared" si="32"/>
        <v>1.1195999999999999</v>
      </c>
      <c r="D150" s="90">
        <f t="shared" si="32"/>
        <v>3.3702999999999999</v>
      </c>
      <c r="E150" s="90">
        <f t="shared" si="32"/>
        <v>1</v>
      </c>
      <c r="F150" s="90">
        <f t="shared" si="32"/>
        <v>1</v>
      </c>
      <c r="G150" s="90">
        <f t="shared" si="32"/>
        <v>1</v>
      </c>
      <c r="H150" s="90">
        <f t="shared" si="32"/>
        <v>29.24</v>
      </c>
      <c r="I150" s="90">
        <f t="shared" si="32"/>
        <v>1</v>
      </c>
      <c r="J150" s="90">
        <f t="shared" si="32"/>
        <v>2.9521999999999999</v>
      </c>
      <c r="K150" s="90">
        <f t="shared" si="32"/>
        <v>0.91769999999999996</v>
      </c>
      <c r="L150" s="90">
        <f t="shared" si="32"/>
        <v>1</v>
      </c>
      <c r="M150" s="90">
        <f t="shared" si="32"/>
        <v>1</v>
      </c>
      <c r="N150" s="90">
        <f t="shared" si="32"/>
        <v>0.91769999999999996</v>
      </c>
      <c r="O150" s="90">
        <f t="shared" si="32"/>
        <v>1.1483000000000001</v>
      </c>
      <c r="P150" s="90">
        <f t="shared" si="32"/>
        <v>1</v>
      </c>
      <c r="Q150" s="90" t="str">
        <f t="shared" si="32"/>
        <v/>
      </c>
      <c r="R150" s="90" t="str">
        <f t="shared" si="32"/>
        <v/>
      </c>
      <c r="S150" s="90" t="str">
        <f t="shared" si="32"/>
        <v/>
      </c>
      <c r="T150" s="90" t="str">
        <f t="shared" si="32"/>
        <v/>
      </c>
      <c r="U150" s="90" t="str">
        <f t="shared" si="32"/>
        <v/>
      </c>
      <c r="V150" s="90" t="str">
        <f t="shared" si="32"/>
        <v/>
      </c>
      <c r="W150" s="90" t="str">
        <f t="shared" si="32"/>
        <v/>
      </c>
      <c r="X150" s="90" t="str">
        <f t="shared" si="32"/>
        <v/>
      </c>
      <c r="Y150" s="78" t="str">
        <f t="shared" si="31"/>
        <v/>
      </c>
    </row>
    <row r="151" spans="1:25">
      <c r="A151" s="91">
        <f t="shared" si="28"/>
        <v>41602</v>
      </c>
      <c r="B151" s="90">
        <f t="shared" si="31"/>
        <v>1</v>
      </c>
      <c r="C151" s="90">
        <f t="shared" si="32"/>
        <v>1.1195999999999999</v>
      </c>
      <c r="D151" s="90">
        <f t="shared" si="32"/>
        <v>3.3702999999999999</v>
      </c>
      <c r="E151" s="90">
        <f t="shared" si="32"/>
        <v>1</v>
      </c>
      <c r="F151" s="90">
        <f t="shared" si="32"/>
        <v>1</v>
      </c>
      <c r="G151" s="90">
        <f t="shared" si="32"/>
        <v>1</v>
      </c>
      <c r="H151" s="90">
        <f t="shared" si="32"/>
        <v>29.24</v>
      </c>
      <c r="I151" s="90">
        <f t="shared" si="32"/>
        <v>1</v>
      </c>
      <c r="J151" s="90">
        <f t="shared" si="32"/>
        <v>2.9521999999999999</v>
      </c>
      <c r="K151" s="90">
        <f t="shared" si="32"/>
        <v>0.91769999999999996</v>
      </c>
      <c r="L151" s="90">
        <f t="shared" si="32"/>
        <v>1</v>
      </c>
      <c r="M151" s="90">
        <f t="shared" si="32"/>
        <v>1</v>
      </c>
      <c r="N151" s="90">
        <f t="shared" si="32"/>
        <v>0.91769999999999996</v>
      </c>
      <c r="O151" s="90">
        <f t="shared" si="32"/>
        <v>1.1483000000000001</v>
      </c>
      <c r="P151" s="90">
        <f t="shared" si="32"/>
        <v>1</v>
      </c>
      <c r="Q151" s="90" t="str">
        <f t="shared" si="32"/>
        <v/>
      </c>
      <c r="R151" s="90" t="str">
        <f t="shared" si="32"/>
        <v/>
      </c>
      <c r="S151" s="90" t="str">
        <f t="shared" si="32"/>
        <v/>
      </c>
      <c r="T151" s="90" t="str">
        <f t="shared" si="32"/>
        <v/>
      </c>
      <c r="U151" s="90" t="str">
        <f t="shared" si="32"/>
        <v/>
      </c>
      <c r="V151" s="90" t="str">
        <f t="shared" si="32"/>
        <v/>
      </c>
      <c r="W151" s="90" t="str">
        <f t="shared" si="32"/>
        <v/>
      </c>
      <c r="X151" s="90" t="str">
        <f t="shared" si="32"/>
        <v/>
      </c>
      <c r="Y151" s="78" t="str">
        <f t="shared" si="31"/>
        <v/>
      </c>
    </row>
    <row r="152" spans="1:25">
      <c r="A152" s="91">
        <f t="shared" si="28"/>
        <v>41603</v>
      </c>
      <c r="B152" s="90">
        <f t="shared" si="31"/>
        <v>1</v>
      </c>
      <c r="C152" s="90">
        <f t="shared" si="32"/>
        <v>1.1137999999999999</v>
      </c>
      <c r="D152" s="90">
        <f t="shared" si="32"/>
        <v>3.3580999999999999</v>
      </c>
      <c r="E152" s="90">
        <f t="shared" si="32"/>
        <v>1</v>
      </c>
      <c r="F152" s="90">
        <f t="shared" si="32"/>
        <v>1</v>
      </c>
      <c r="G152" s="90">
        <f t="shared" si="32"/>
        <v>1</v>
      </c>
      <c r="H152" s="90">
        <f t="shared" si="32"/>
        <v>29.22</v>
      </c>
      <c r="I152" s="90">
        <f t="shared" si="32"/>
        <v>1</v>
      </c>
      <c r="J152" s="90">
        <f t="shared" si="32"/>
        <v>2.9493999999999998</v>
      </c>
      <c r="K152" s="90">
        <f t="shared" si="32"/>
        <v>0.91439999999999999</v>
      </c>
      <c r="L152" s="90">
        <f t="shared" si="32"/>
        <v>1</v>
      </c>
      <c r="M152" s="90">
        <f t="shared" si="32"/>
        <v>1</v>
      </c>
      <c r="N152" s="90">
        <f t="shared" si="32"/>
        <v>0.91439999999999999</v>
      </c>
      <c r="O152" s="90">
        <f t="shared" si="32"/>
        <v>1.1462000000000001</v>
      </c>
      <c r="P152" s="90">
        <f t="shared" si="32"/>
        <v>1</v>
      </c>
      <c r="Q152" s="90" t="str">
        <f t="shared" si="32"/>
        <v/>
      </c>
      <c r="R152" s="90" t="str">
        <f t="shared" si="32"/>
        <v/>
      </c>
      <c r="S152" s="90" t="str">
        <f t="shared" si="32"/>
        <v/>
      </c>
      <c r="T152" s="90" t="str">
        <f t="shared" si="32"/>
        <v/>
      </c>
      <c r="U152" s="90" t="str">
        <f t="shared" si="32"/>
        <v/>
      </c>
      <c r="V152" s="90" t="str">
        <f t="shared" si="32"/>
        <v/>
      </c>
      <c r="W152" s="90" t="str">
        <f t="shared" si="32"/>
        <v/>
      </c>
      <c r="X152" s="90" t="str">
        <f t="shared" si="32"/>
        <v/>
      </c>
      <c r="Y152" s="78" t="str">
        <f t="shared" si="31"/>
        <v/>
      </c>
    </row>
    <row r="153" spans="1:25">
      <c r="A153" s="91">
        <f t="shared" si="28"/>
        <v>41604</v>
      </c>
      <c r="B153" s="90">
        <f t="shared" si="31"/>
        <v>1</v>
      </c>
      <c r="C153" s="90">
        <f t="shared" si="32"/>
        <v>1.1131</v>
      </c>
      <c r="D153" s="90">
        <f t="shared" si="32"/>
        <v>3.3769</v>
      </c>
      <c r="E153" s="90">
        <f t="shared" si="32"/>
        <v>1</v>
      </c>
      <c r="F153" s="90">
        <f t="shared" si="32"/>
        <v>1</v>
      </c>
      <c r="G153" s="90">
        <f t="shared" si="32"/>
        <v>1</v>
      </c>
      <c r="H153" s="90">
        <f t="shared" si="32"/>
        <v>29.43</v>
      </c>
      <c r="I153" s="90">
        <f t="shared" si="32"/>
        <v>1</v>
      </c>
      <c r="J153" s="90">
        <f t="shared" si="32"/>
        <v>2.9603000000000002</v>
      </c>
      <c r="K153" s="90">
        <f t="shared" si="32"/>
        <v>0.91949999999999998</v>
      </c>
      <c r="L153" s="90">
        <f t="shared" si="32"/>
        <v>1</v>
      </c>
      <c r="M153" s="90">
        <f t="shared" si="32"/>
        <v>1</v>
      </c>
      <c r="N153" s="90">
        <f t="shared" si="32"/>
        <v>0.91949999999999998</v>
      </c>
      <c r="O153" s="90">
        <f t="shared" si="32"/>
        <v>1.1501999999999999</v>
      </c>
      <c r="P153" s="90">
        <f t="shared" si="32"/>
        <v>1</v>
      </c>
      <c r="Q153" s="90" t="str">
        <f t="shared" si="32"/>
        <v/>
      </c>
      <c r="R153" s="90" t="str">
        <f t="shared" si="32"/>
        <v/>
      </c>
      <c r="S153" s="90" t="str">
        <f t="shared" si="32"/>
        <v/>
      </c>
      <c r="T153" s="90" t="str">
        <f t="shared" si="32"/>
        <v/>
      </c>
      <c r="U153" s="90" t="str">
        <f t="shared" si="32"/>
        <v/>
      </c>
      <c r="V153" s="90" t="str">
        <f t="shared" si="32"/>
        <v/>
      </c>
      <c r="W153" s="90" t="str">
        <f t="shared" si="32"/>
        <v/>
      </c>
      <c r="X153" s="90" t="str">
        <f t="shared" si="32"/>
        <v/>
      </c>
      <c r="Y153" s="78" t="str">
        <f t="shared" si="31"/>
        <v/>
      </c>
    </row>
    <row r="154" spans="1:25">
      <c r="A154" s="91">
        <f t="shared" si="28"/>
        <v>41605</v>
      </c>
      <c r="B154" s="90">
        <f t="shared" si="31"/>
        <v>1</v>
      </c>
      <c r="C154" s="90">
        <f t="shared" si="32"/>
        <v>1.1131</v>
      </c>
      <c r="D154" s="90">
        <f t="shared" si="32"/>
        <v>3.3504</v>
      </c>
      <c r="E154" s="90">
        <f t="shared" si="32"/>
        <v>1</v>
      </c>
      <c r="F154" s="90">
        <f t="shared" si="32"/>
        <v>1</v>
      </c>
      <c r="G154" s="90">
        <f t="shared" si="32"/>
        <v>1</v>
      </c>
      <c r="H154" s="90">
        <f t="shared" si="32"/>
        <v>29.23</v>
      </c>
      <c r="I154" s="90">
        <f t="shared" si="32"/>
        <v>1</v>
      </c>
      <c r="J154" s="90">
        <f t="shared" si="32"/>
        <v>2.9417</v>
      </c>
      <c r="K154" s="90">
        <f t="shared" si="32"/>
        <v>0.9123</v>
      </c>
      <c r="L154" s="90">
        <f t="shared" si="32"/>
        <v>1</v>
      </c>
      <c r="M154" s="90">
        <f t="shared" si="32"/>
        <v>1</v>
      </c>
      <c r="N154" s="90">
        <f t="shared" si="32"/>
        <v>0.9123</v>
      </c>
      <c r="O154" s="90">
        <f t="shared" si="32"/>
        <v>1.1428</v>
      </c>
      <c r="P154" s="90">
        <f t="shared" si="32"/>
        <v>1</v>
      </c>
      <c r="Q154" s="90" t="str">
        <f t="shared" si="32"/>
        <v/>
      </c>
      <c r="R154" s="90" t="str">
        <f t="shared" si="32"/>
        <v/>
      </c>
      <c r="S154" s="90" t="str">
        <f t="shared" si="32"/>
        <v/>
      </c>
      <c r="T154" s="90" t="str">
        <f t="shared" si="32"/>
        <v/>
      </c>
      <c r="U154" s="90" t="str">
        <f t="shared" si="32"/>
        <v/>
      </c>
      <c r="V154" s="90" t="str">
        <f t="shared" si="32"/>
        <v/>
      </c>
      <c r="W154" s="90" t="str">
        <f t="shared" si="32"/>
        <v/>
      </c>
      <c r="X154" s="90" t="str">
        <f t="shared" si="32"/>
        <v/>
      </c>
      <c r="Y154" s="78" t="str">
        <f t="shared" si="31"/>
        <v/>
      </c>
    </row>
    <row r="155" spans="1:25">
      <c r="A155" s="91">
        <f t="shared" si="28"/>
        <v>41606</v>
      </c>
      <c r="B155" s="90">
        <f t="shared" ref="B155:Y164" si="33">IF(B$3="","",IF(B$3="AUD",1,IF(ISNA(VLOOKUP($A155,RBA_Curr_Exch,HLOOKUP(B$3,RBA_Stations,2,FALSE),FALSE)),VLOOKUP($A155,RBA_Curr_Exch,HLOOKUP(B$3,RBA_Stations,2,FALSE),TRUE),VLOOKUP($A155,RBA_Curr_Exch,HLOOKUP(B$3,RBA_Stations,2,FALSE),FALSE))))</f>
        <v>1</v>
      </c>
      <c r="C155" s="90">
        <f t="shared" si="32"/>
        <v>1.1173</v>
      </c>
      <c r="D155" s="90">
        <f t="shared" si="32"/>
        <v>3.3544999999999998</v>
      </c>
      <c r="E155" s="90">
        <f t="shared" si="32"/>
        <v>1</v>
      </c>
      <c r="F155" s="90">
        <f t="shared" si="32"/>
        <v>1</v>
      </c>
      <c r="G155" s="90">
        <f t="shared" si="32"/>
        <v>1</v>
      </c>
      <c r="H155" s="90">
        <f t="shared" si="32"/>
        <v>29.39</v>
      </c>
      <c r="I155" s="90">
        <f t="shared" si="32"/>
        <v>1</v>
      </c>
      <c r="J155" s="90">
        <f t="shared" si="32"/>
        <v>2.9544000000000001</v>
      </c>
      <c r="K155" s="90">
        <f t="shared" si="32"/>
        <v>0.91339999999999999</v>
      </c>
      <c r="L155" s="90">
        <f t="shared" si="32"/>
        <v>1</v>
      </c>
      <c r="M155" s="90">
        <f t="shared" si="32"/>
        <v>1</v>
      </c>
      <c r="N155" s="90">
        <f t="shared" si="32"/>
        <v>0.91339999999999999</v>
      </c>
      <c r="O155" s="90">
        <f t="shared" si="32"/>
        <v>1.1459999999999999</v>
      </c>
      <c r="P155" s="90">
        <f t="shared" si="32"/>
        <v>1</v>
      </c>
      <c r="Q155" s="90" t="str">
        <f t="shared" si="32"/>
        <v/>
      </c>
      <c r="R155" s="90" t="str">
        <f t="shared" si="32"/>
        <v/>
      </c>
      <c r="S155" s="90" t="str">
        <f t="shared" si="32"/>
        <v/>
      </c>
      <c r="T155" s="90" t="str">
        <f t="shared" si="32"/>
        <v/>
      </c>
      <c r="U155" s="90" t="str">
        <f t="shared" si="32"/>
        <v/>
      </c>
      <c r="V155" s="90" t="str">
        <f t="shared" si="32"/>
        <v/>
      </c>
      <c r="W155" s="90" t="str">
        <f t="shared" si="32"/>
        <v/>
      </c>
      <c r="X155" s="90" t="str">
        <f t="shared" si="32"/>
        <v/>
      </c>
      <c r="Y155" s="78" t="str">
        <f t="shared" si="33"/>
        <v/>
      </c>
    </row>
    <row r="156" spans="1:25">
      <c r="A156" s="91">
        <f t="shared" si="28"/>
        <v>41607</v>
      </c>
      <c r="B156" s="90">
        <f t="shared" si="33"/>
        <v>1</v>
      </c>
      <c r="C156" s="90">
        <f t="shared" si="32"/>
        <v>1.1215999999999999</v>
      </c>
      <c r="D156" s="90">
        <f t="shared" si="32"/>
        <v>3.3372000000000002</v>
      </c>
      <c r="E156" s="90">
        <f t="shared" si="32"/>
        <v>1</v>
      </c>
      <c r="F156" s="90">
        <f t="shared" si="32"/>
        <v>1</v>
      </c>
      <c r="G156" s="90">
        <f t="shared" si="32"/>
        <v>1</v>
      </c>
      <c r="H156" s="90">
        <f t="shared" si="32"/>
        <v>29.18</v>
      </c>
      <c r="I156" s="90">
        <f t="shared" si="32"/>
        <v>1</v>
      </c>
      <c r="J156" s="90">
        <f t="shared" si="32"/>
        <v>2.9315000000000002</v>
      </c>
      <c r="K156" s="90">
        <f t="shared" si="32"/>
        <v>0.90869999999999995</v>
      </c>
      <c r="L156" s="90">
        <f t="shared" si="32"/>
        <v>1</v>
      </c>
      <c r="M156" s="90">
        <f t="shared" si="32"/>
        <v>1</v>
      </c>
      <c r="N156" s="90">
        <f t="shared" si="32"/>
        <v>0.90869999999999995</v>
      </c>
      <c r="O156" s="90">
        <f t="shared" si="32"/>
        <v>1.1409</v>
      </c>
      <c r="P156" s="90">
        <f t="shared" ref="C156:X168" si="34">IF(P$3="","",IF(P$3="AUD",1,IF(ISNA(VLOOKUP($A156,RBA_Curr_Exch,HLOOKUP(P$3,RBA_Stations,2,FALSE),FALSE)),VLOOKUP($A156,RBA_Curr_Exch,HLOOKUP(P$3,RBA_Stations,2,FALSE),TRUE),VLOOKUP($A156,RBA_Curr_Exch,HLOOKUP(P$3,RBA_Stations,2,FALSE),FALSE))))</f>
        <v>1</v>
      </c>
      <c r="Q156" s="90" t="str">
        <f t="shared" si="34"/>
        <v/>
      </c>
      <c r="R156" s="90" t="str">
        <f t="shared" si="34"/>
        <v/>
      </c>
      <c r="S156" s="90" t="str">
        <f t="shared" si="34"/>
        <v/>
      </c>
      <c r="T156" s="90" t="str">
        <f t="shared" si="34"/>
        <v/>
      </c>
      <c r="U156" s="90" t="str">
        <f t="shared" si="34"/>
        <v/>
      </c>
      <c r="V156" s="90" t="str">
        <f t="shared" si="34"/>
        <v/>
      </c>
      <c r="W156" s="90" t="str">
        <f t="shared" si="34"/>
        <v/>
      </c>
      <c r="X156" s="90" t="str">
        <f t="shared" si="34"/>
        <v/>
      </c>
      <c r="Y156" s="78" t="str">
        <f t="shared" si="33"/>
        <v/>
      </c>
    </row>
    <row r="157" spans="1:25">
      <c r="A157" s="91">
        <f t="shared" si="28"/>
        <v>41608</v>
      </c>
      <c r="B157" s="90">
        <f t="shared" si="33"/>
        <v>1</v>
      </c>
      <c r="C157" s="90">
        <f t="shared" si="34"/>
        <v>1.1215999999999999</v>
      </c>
      <c r="D157" s="90">
        <f t="shared" si="34"/>
        <v>3.3372000000000002</v>
      </c>
      <c r="E157" s="90">
        <f t="shared" si="34"/>
        <v>1</v>
      </c>
      <c r="F157" s="90">
        <f t="shared" si="34"/>
        <v>1</v>
      </c>
      <c r="G157" s="90">
        <f t="shared" si="34"/>
        <v>1</v>
      </c>
      <c r="H157" s="90">
        <f t="shared" si="34"/>
        <v>29.18</v>
      </c>
      <c r="I157" s="90">
        <f t="shared" si="34"/>
        <v>1</v>
      </c>
      <c r="J157" s="90">
        <f t="shared" si="34"/>
        <v>2.9315000000000002</v>
      </c>
      <c r="K157" s="90">
        <f t="shared" si="34"/>
        <v>0.90869999999999995</v>
      </c>
      <c r="L157" s="90">
        <f t="shared" si="34"/>
        <v>1</v>
      </c>
      <c r="M157" s="90">
        <f t="shared" si="34"/>
        <v>1</v>
      </c>
      <c r="N157" s="90">
        <f t="shared" si="34"/>
        <v>0.90869999999999995</v>
      </c>
      <c r="O157" s="90">
        <f t="shared" si="34"/>
        <v>1.1409</v>
      </c>
      <c r="P157" s="90">
        <f t="shared" si="34"/>
        <v>1</v>
      </c>
      <c r="Q157" s="90" t="str">
        <f t="shared" si="34"/>
        <v/>
      </c>
      <c r="R157" s="90" t="str">
        <f t="shared" si="34"/>
        <v/>
      </c>
      <c r="S157" s="90" t="str">
        <f t="shared" si="34"/>
        <v/>
      </c>
      <c r="T157" s="90" t="str">
        <f t="shared" si="34"/>
        <v/>
      </c>
      <c r="U157" s="90" t="str">
        <f t="shared" si="34"/>
        <v/>
      </c>
      <c r="V157" s="90" t="str">
        <f t="shared" si="34"/>
        <v/>
      </c>
      <c r="W157" s="90" t="str">
        <f t="shared" si="34"/>
        <v/>
      </c>
      <c r="X157" s="90" t="str">
        <f t="shared" si="34"/>
        <v/>
      </c>
      <c r="Y157" s="78" t="str">
        <f t="shared" si="33"/>
        <v/>
      </c>
    </row>
    <row r="158" spans="1:25">
      <c r="A158" s="91">
        <f t="shared" si="28"/>
        <v>41609</v>
      </c>
      <c r="B158" s="90">
        <f t="shared" si="33"/>
        <v>1</v>
      </c>
      <c r="C158" s="90">
        <f t="shared" si="34"/>
        <v>1.1215999999999999</v>
      </c>
      <c r="D158" s="90">
        <f t="shared" si="34"/>
        <v>3.3372000000000002</v>
      </c>
      <c r="E158" s="90">
        <f t="shared" si="34"/>
        <v>1</v>
      </c>
      <c r="F158" s="90">
        <f t="shared" si="34"/>
        <v>1</v>
      </c>
      <c r="G158" s="90">
        <f t="shared" si="34"/>
        <v>1</v>
      </c>
      <c r="H158" s="90">
        <f t="shared" si="34"/>
        <v>29.18</v>
      </c>
      <c r="I158" s="90">
        <f t="shared" si="34"/>
        <v>1</v>
      </c>
      <c r="J158" s="90">
        <f t="shared" si="34"/>
        <v>2.9315000000000002</v>
      </c>
      <c r="K158" s="90">
        <f t="shared" si="34"/>
        <v>0.90869999999999995</v>
      </c>
      <c r="L158" s="90">
        <f t="shared" si="34"/>
        <v>1</v>
      </c>
      <c r="M158" s="90">
        <f t="shared" si="34"/>
        <v>1</v>
      </c>
      <c r="N158" s="90">
        <f t="shared" si="34"/>
        <v>0.90869999999999995</v>
      </c>
      <c r="O158" s="90">
        <f t="shared" si="34"/>
        <v>1.1409</v>
      </c>
      <c r="P158" s="90">
        <f t="shared" si="34"/>
        <v>1</v>
      </c>
      <c r="Q158" s="90" t="str">
        <f t="shared" si="34"/>
        <v/>
      </c>
      <c r="R158" s="90" t="str">
        <f t="shared" si="34"/>
        <v/>
      </c>
      <c r="S158" s="90" t="str">
        <f t="shared" si="34"/>
        <v/>
      </c>
      <c r="T158" s="90" t="str">
        <f t="shared" si="34"/>
        <v/>
      </c>
      <c r="U158" s="90" t="str">
        <f t="shared" si="34"/>
        <v/>
      </c>
      <c r="V158" s="90" t="str">
        <f t="shared" si="34"/>
        <v/>
      </c>
      <c r="W158" s="90" t="str">
        <f t="shared" si="34"/>
        <v/>
      </c>
      <c r="X158" s="90" t="str">
        <f t="shared" si="34"/>
        <v/>
      </c>
      <c r="Y158" s="78" t="str">
        <f t="shared" si="33"/>
        <v/>
      </c>
    </row>
    <row r="159" spans="1:25">
      <c r="A159" s="91">
        <f t="shared" si="28"/>
        <v>41610</v>
      </c>
      <c r="B159" s="90">
        <f t="shared" si="33"/>
        <v>1</v>
      </c>
      <c r="C159" s="90">
        <f t="shared" si="34"/>
        <v>1.1161000000000001</v>
      </c>
      <c r="D159" s="90">
        <f t="shared" si="34"/>
        <v>3.3607</v>
      </c>
      <c r="E159" s="90">
        <f t="shared" si="34"/>
        <v>1</v>
      </c>
      <c r="F159" s="90">
        <f t="shared" si="34"/>
        <v>1</v>
      </c>
      <c r="G159" s="90">
        <f t="shared" si="34"/>
        <v>1</v>
      </c>
      <c r="H159" s="90">
        <f t="shared" si="34"/>
        <v>29.47</v>
      </c>
      <c r="I159" s="90">
        <f t="shared" si="34"/>
        <v>1</v>
      </c>
      <c r="J159" s="90">
        <f t="shared" si="34"/>
        <v>2.9493999999999998</v>
      </c>
      <c r="K159" s="90">
        <f t="shared" si="34"/>
        <v>0.91510000000000002</v>
      </c>
      <c r="L159" s="90">
        <f t="shared" si="34"/>
        <v>1</v>
      </c>
      <c r="M159" s="90">
        <f t="shared" si="34"/>
        <v>1</v>
      </c>
      <c r="N159" s="90">
        <f t="shared" si="34"/>
        <v>0.91510000000000002</v>
      </c>
      <c r="O159" s="90">
        <f t="shared" si="34"/>
        <v>1.1475</v>
      </c>
      <c r="P159" s="90">
        <f t="shared" si="34"/>
        <v>1</v>
      </c>
      <c r="Q159" s="90" t="str">
        <f t="shared" si="34"/>
        <v/>
      </c>
      <c r="R159" s="90" t="str">
        <f t="shared" si="34"/>
        <v/>
      </c>
      <c r="S159" s="90" t="str">
        <f t="shared" si="34"/>
        <v/>
      </c>
      <c r="T159" s="90" t="str">
        <f t="shared" si="34"/>
        <v/>
      </c>
      <c r="U159" s="90" t="str">
        <f t="shared" si="34"/>
        <v/>
      </c>
      <c r="V159" s="90" t="str">
        <f t="shared" si="34"/>
        <v/>
      </c>
      <c r="W159" s="90" t="str">
        <f t="shared" si="34"/>
        <v/>
      </c>
      <c r="X159" s="90" t="str">
        <f t="shared" si="34"/>
        <v/>
      </c>
      <c r="Y159" s="78" t="str">
        <f t="shared" si="33"/>
        <v/>
      </c>
    </row>
    <row r="160" spans="1:25">
      <c r="A160" s="91">
        <f t="shared" si="28"/>
        <v>41611</v>
      </c>
      <c r="B160" s="90">
        <f t="shared" si="33"/>
        <v>1</v>
      </c>
      <c r="C160" s="90">
        <f t="shared" si="34"/>
        <v>1.1103000000000001</v>
      </c>
      <c r="D160" s="90">
        <f t="shared" si="34"/>
        <v>3.3302</v>
      </c>
      <c r="E160" s="90">
        <f t="shared" si="34"/>
        <v>1</v>
      </c>
      <c r="F160" s="90">
        <f t="shared" si="34"/>
        <v>1</v>
      </c>
      <c r="G160" s="90">
        <f t="shared" si="34"/>
        <v>1</v>
      </c>
      <c r="H160" s="90">
        <f t="shared" si="34"/>
        <v>29.24</v>
      </c>
      <c r="I160" s="90">
        <f t="shared" si="34"/>
        <v>1</v>
      </c>
      <c r="J160" s="90">
        <f t="shared" si="34"/>
        <v>2.9213</v>
      </c>
      <c r="K160" s="90">
        <f t="shared" si="34"/>
        <v>0.90680000000000005</v>
      </c>
      <c r="L160" s="90">
        <f t="shared" si="34"/>
        <v>1</v>
      </c>
      <c r="M160" s="90">
        <f t="shared" si="34"/>
        <v>1</v>
      </c>
      <c r="N160" s="90">
        <f t="shared" si="34"/>
        <v>0.90680000000000005</v>
      </c>
      <c r="O160" s="90">
        <f t="shared" si="34"/>
        <v>1.1395</v>
      </c>
      <c r="P160" s="90">
        <f t="shared" si="34"/>
        <v>1</v>
      </c>
      <c r="Q160" s="90" t="str">
        <f t="shared" si="34"/>
        <v/>
      </c>
      <c r="R160" s="90" t="str">
        <f t="shared" si="34"/>
        <v/>
      </c>
      <c r="S160" s="90" t="str">
        <f t="shared" si="34"/>
        <v/>
      </c>
      <c r="T160" s="90" t="str">
        <f t="shared" si="34"/>
        <v/>
      </c>
      <c r="U160" s="90" t="str">
        <f t="shared" si="34"/>
        <v/>
      </c>
      <c r="V160" s="90" t="str">
        <f t="shared" si="34"/>
        <v/>
      </c>
      <c r="W160" s="90" t="str">
        <f t="shared" si="34"/>
        <v/>
      </c>
      <c r="X160" s="90" t="str">
        <f t="shared" si="34"/>
        <v/>
      </c>
      <c r="Y160" s="78" t="str">
        <f t="shared" si="33"/>
        <v/>
      </c>
    </row>
    <row r="161" spans="1:25">
      <c r="A161" s="91">
        <f t="shared" si="28"/>
        <v>41612</v>
      </c>
      <c r="B161" s="90">
        <f t="shared" si="33"/>
        <v>1</v>
      </c>
      <c r="C161" s="90">
        <f t="shared" si="34"/>
        <v>1.1061000000000001</v>
      </c>
      <c r="D161" s="90">
        <f t="shared" si="34"/>
        <v>3.3298999999999999</v>
      </c>
      <c r="E161" s="90">
        <f t="shared" si="34"/>
        <v>1</v>
      </c>
      <c r="F161" s="90">
        <f t="shared" si="34"/>
        <v>1</v>
      </c>
      <c r="G161" s="90">
        <f t="shared" si="34"/>
        <v>1</v>
      </c>
      <c r="H161" s="90">
        <f t="shared" si="34"/>
        <v>29.19</v>
      </c>
      <c r="I161" s="90">
        <f t="shared" si="34"/>
        <v>1</v>
      </c>
      <c r="J161" s="90">
        <f t="shared" si="34"/>
        <v>2.9173</v>
      </c>
      <c r="K161" s="90">
        <f t="shared" si="34"/>
        <v>0.90669999999999995</v>
      </c>
      <c r="L161" s="90">
        <f t="shared" si="34"/>
        <v>1</v>
      </c>
      <c r="M161" s="90">
        <f t="shared" si="34"/>
        <v>1</v>
      </c>
      <c r="N161" s="90">
        <f t="shared" si="34"/>
        <v>0.90669999999999995</v>
      </c>
      <c r="O161" s="90">
        <f t="shared" si="34"/>
        <v>1.1369</v>
      </c>
      <c r="P161" s="90">
        <f t="shared" si="34"/>
        <v>1</v>
      </c>
      <c r="Q161" s="90" t="str">
        <f t="shared" si="34"/>
        <v/>
      </c>
      <c r="R161" s="90" t="str">
        <f t="shared" si="34"/>
        <v/>
      </c>
      <c r="S161" s="90" t="str">
        <f t="shared" si="34"/>
        <v/>
      </c>
      <c r="T161" s="90" t="str">
        <f t="shared" si="34"/>
        <v/>
      </c>
      <c r="U161" s="90" t="str">
        <f t="shared" si="34"/>
        <v/>
      </c>
      <c r="V161" s="90" t="str">
        <f t="shared" si="34"/>
        <v/>
      </c>
      <c r="W161" s="90" t="str">
        <f t="shared" si="34"/>
        <v/>
      </c>
      <c r="X161" s="90" t="str">
        <f t="shared" si="34"/>
        <v/>
      </c>
      <c r="Y161" s="78" t="str">
        <f t="shared" si="33"/>
        <v/>
      </c>
    </row>
    <row r="162" spans="1:25">
      <c r="A162" s="91">
        <f t="shared" si="28"/>
        <v>41613</v>
      </c>
      <c r="B162" s="90">
        <f t="shared" si="33"/>
        <v>1</v>
      </c>
      <c r="C162" s="90">
        <f t="shared" si="34"/>
        <v>1.1012</v>
      </c>
      <c r="D162" s="90">
        <f t="shared" si="34"/>
        <v>3.3203</v>
      </c>
      <c r="E162" s="90">
        <f t="shared" si="34"/>
        <v>1</v>
      </c>
      <c r="F162" s="90">
        <f t="shared" si="34"/>
        <v>1</v>
      </c>
      <c r="G162" s="90">
        <f t="shared" si="34"/>
        <v>1</v>
      </c>
      <c r="H162" s="90">
        <f t="shared" si="34"/>
        <v>29.12</v>
      </c>
      <c r="I162" s="90">
        <f t="shared" si="34"/>
        <v>1</v>
      </c>
      <c r="J162" s="90">
        <f t="shared" si="34"/>
        <v>2.9175</v>
      </c>
      <c r="K162" s="90">
        <f t="shared" si="34"/>
        <v>0.90410000000000001</v>
      </c>
      <c r="L162" s="90">
        <f t="shared" si="34"/>
        <v>1</v>
      </c>
      <c r="M162" s="90">
        <f t="shared" si="34"/>
        <v>1</v>
      </c>
      <c r="N162" s="90">
        <f t="shared" si="34"/>
        <v>0.90410000000000001</v>
      </c>
      <c r="O162" s="90">
        <f t="shared" si="34"/>
        <v>1.1349</v>
      </c>
      <c r="P162" s="90">
        <f t="shared" si="34"/>
        <v>1</v>
      </c>
      <c r="Q162" s="90" t="str">
        <f t="shared" si="34"/>
        <v/>
      </c>
      <c r="R162" s="90" t="str">
        <f t="shared" si="34"/>
        <v/>
      </c>
      <c r="S162" s="90" t="str">
        <f t="shared" si="34"/>
        <v/>
      </c>
      <c r="T162" s="90" t="str">
        <f t="shared" si="34"/>
        <v/>
      </c>
      <c r="U162" s="90" t="str">
        <f t="shared" si="34"/>
        <v/>
      </c>
      <c r="V162" s="90" t="str">
        <f t="shared" si="34"/>
        <v/>
      </c>
      <c r="W162" s="90" t="str">
        <f t="shared" si="34"/>
        <v/>
      </c>
      <c r="X162" s="90" t="str">
        <f t="shared" si="34"/>
        <v/>
      </c>
      <c r="Y162" s="78" t="str">
        <f t="shared" si="33"/>
        <v/>
      </c>
    </row>
    <row r="163" spans="1:25">
      <c r="A163" s="91">
        <f t="shared" si="28"/>
        <v>41614</v>
      </c>
      <c r="B163" s="90">
        <f t="shared" si="33"/>
        <v>1</v>
      </c>
      <c r="C163" s="90">
        <f t="shared" si="34"/>
        <v>1.1046</v>
      </c>
      <c r="D163" s="90">
        <f t="shared" si="34"/>
        <v>3.3266</v>
      </c>
      <c r="E163" s="90">
        <f t="shared" si="34"/>
        <v>1</v>
      </c>
      <c r="F163" s="90">
        <f t="shared" si="34"/>
        <v>1</v>
      </c>
      <c r="G163" s="90">
        <f t="shared" si="34"/>
        <v>1</v>
      </c>
      <c r="H163" s="90">
        <f t="shared" si="34"/>
        <v>29.29</v>
      </c>
      <c r="I163" s="90">
        <f t="shared" si="34"/>
        <v>1</v>
      </c>
      <c r="J163" s="90">
        <f t="shared" si="34"/>
        <v>2.9203000000000001</v>
      </c>
      <c r="K163" s="90">
        <f t="shared" si="34"/>
        <v>0.90580000000000005</v>
      </c>
      <c r="L163" s="90">
        <f t="shared" si="34"/>
        <v>1</v>
      </c>
      <c r="M163" s="90">
        <f t="shared" si="34"/>
        <v>1</v>
      </c>
      <c r="N163" s="90">
        <f t="shared" si="34"/>
        <v>0.90580000000000005</v>
      </c>
      <c r="O163" s="90">
        <f t="shared" si="34"/>
        <v>1.1356999999999999</v>
      </c>
      <c r="P163" s="90">
        <f t="shared" si="34"/>
        <v>1</v>
      </c>
      <c r="Q163" s="90" t="str">
        <f t="shared" si="34"/>
        <v/>
      </c>
      <c r="R163" s="90" t="str">
        <f t="shared" si="34"/>
        <v/>
      </c>
      <c r="S163" s="90" t="str">
        <f t="shared" si="34"/>
        <v/>
      </c>
      <c r="T163" s="90" t="str">
        <f t="shared" si="34"/>
        <v/>
      </c>
      <c r="U163" s="90" t="str">
        <f t="shared" si="34"/>
        <v/>
      </c>
      <c r="V163" s="90" t="str">
        <f t="shared" si="34"/>
        <v/>
      </c>
      <c r="W163" s="90" t="str">
        <f t="shared" si="34"/>
        <v/>
      </c>
      <c r="X163" s="90" t="str">
        <f t="shared" si="34"/>
        <v/>
      </c>
      <c r="Y163" s="78" t="str">
        <f t="shared" si="33"/>
        <v/>
      </c>
    </row>
    <row r="164" spans="1:25">
      <c r="A164" s="91">
        <f t="shared" si="28"/>
        <v>41615</v>
      </c>
      <c r="B164" s="90">
        <f t="shared" si="33"/>
        <v>1</v>
      </c>
      <c r="C164" s="90">
        <f t="shared" si="34"/>
        <v>1.1046</v>
      </c>
      <c r="D164" s="90">
        <f t="shared" si="34"/>
        <v>3.3266</v>
      </c>
      <c r="E164" s="90">
        <f t="shared" si="34"/>
        <v>1</v>
      </c>
      <c r="F164" s="90">
        <f t="shared" si="34"/>
        <v>1</v>
      </c>
      <c r="G164" s="90">
        <f t="shared" si="34"/>
        <v>1</v>
      </c>
      <c r="H164" s="90">
        <f t="shared" si="34"/>
        <v>29.29</v>
      </c>
      <c r="I164" s="90">
        <f t="shared" si="34"/>
        <v>1</v>
      </c>
      <c r="J164" s="90">
        <f t="shared" si="34"/>
        <v>2.9203000000000001</v>
      </c>
      <c r="K164" s="90">
        <f t="shared" si="34"/>
        <v>0.90580000000000005</v>
      </c>
      <c r="L164" s="90">
        <f t="shared" si="34"/>
        <v>1</v>
      </c>
      <c r="M164" s="90">
        <f t="shared" si="34"/>
        <v>1</v>
      </c>
      <c r="N164" s="90">
        <f t="shared" si="34"/>
        <v>0.90580000000000005</v>
      </c>
      <c r="O164" s="90">
        <f t="shared" si="34"/>
        <v>1.1356999999999999</v>
      </c>
      <c r="P164" s="90">
        <f t="shared" si="34"/>
        <v>1</v>
      </c>
      <c r="Q164" s="90" t="str">
        <f t="shared" si="34"/>
        <v/>
      </c>
      <c r="R164" s="90" t="str">
        <f t="shared" si="34"/>
        <v/>
      </c>
      <c r="S164" s="90" t="str">
        <f t="shared" si="34"/>
        <v/>
      </c>
      <c r="T164" s="90" t="str">
        <f t="shared" si="34"/>
        <v/>
      </c>
      <c r="U164" s="90" t="str">
        <f t="shared" si="34"/>
        <v/>
      </c>
      <c r="V164" s="90" t="str">
        <f t="shared" si="34"/>
        <v/>
      </c>
      <c r="W164" s="90" t="str">
        <f t="shared" si="34"/>
        <v/>
      </c>
      <c r="X164" s="90" t="str">
        <f t="shared" si="34"/>
        <v/>
      </c>
      <c r="Y164" s="78" t="str">
        <f t="shared" si="33"/>
        <v/>
      </c>
    </row>
    <row r="165" spans="1:25">
      <c r="A165" s="91">
        <f t="shared" si="28"/>
        <v>41616</v>
      </c>
      <c r="B165" s="90">
        <f t="shared" ref="B165:Y174" si="35">IF(B$3="","",IF(B$3="AUD",1,IF(ISNA(VLOOKUP($A165,RBA_Curr_Exch,HLOOKUP(B$3,RBA_Stations,2,FALSE),FALSE)),VLOOKUP($A165,RBA_Curr_Exch,HLOOKUP(B$3,RBA_Stations,2,FALSE),TRUE),VLOOKUP($A165,RBA_Curr_Exch,HLOOKUP(B$3,RBA_Stations,2,FALSE),FALSE))))</f>
        <v>1</v>
      </c>
      <c r="C165" s="90">
        <f t="shared" si="34"/>
        <v>1.1046</v>
      </c>
      <c r="D165" s="90">
        <f t="shared" si="34"/>
        <v>3.3266</v>
      </c>
      <c r="E165" s="90">
        <f t="shared" si="34"/>
        <v>1</v>
      </c>
      <c r="F165" s="90">
        <f t="shared" si="34"/>
        <v>1</v>
      </c>
      <c r="G165" s="90">
        <f t="shared" si="34"/>
        <v>1</v>
      </c>
      <c r="H165" s="90">
        <f t="shared" si="34"/>
        <v>29.29</v>
      </c>
      <c r="I165" s="90">
        <f t="shared" si="34"/>
        <v>1</v>
      </c>
      <c r="J165" s="90">
        <f t="shared" si="34"/>
        <v>2.9203000000000001</v>
      </c>
      <c r="K165" s="90">
        <f t="shared" si="34"/>
        <v>0.90580000000000005</v>
      </c>
      <c r="L165" s="90">
        <f t="shared" si="34"/>
        <v>1</v>
      </c>
      <c r="M165" s="90">
        <f t="shared" si="34"/>
        <v>1</v>
      </c>
      <c r="N165" s="90">
        <f t="shared" si="34"/>
        <v>0.90580000000000005</v>
      </c>
      <c r="O165" s="90">
        <f t="shared" si="34"/>
        <v>1.1356999999999999</v>
      </c>
      <c r="P165" s="90">
        <f t="shared" si="34"/>
        <v>1</v>
      </c>
      <c r="Q165" s="90" t="str">
        <f t="shared" si="34"/>
        <v/>
      </c>
      <c r="R165" s="90" t="str">
        <f t="shared" si="34"/>
        <v/>
      </c>
      <c r="S165" s="90" t="str">
        <f t="shared" si="34"/>
        <v/>
      </c>
      <c r="T165" s="90" t="str">
        <f t="shared" si="34"/>
        <v/>
      </c>
      <c r="U165" s="90" t="str">
        <f t="shared" si="34"/>
        <v/>
      </c>
      <c r="V165" s="90" t="str">
        <f t="shared" si="34"/>
        <v/>
      </c>
      <c r="W165" s="90" t="str">
        <f t="shared" si="34"/>
        <v/>
      </c>
      <c r="X165" s="90" t="str">
        <f t="shared" si="34"/>
        <v/>
      </c>
      <c r="Y165" s="78" t="str">
        <f t="shared" si="35"/>
        <v/>
      </c>
    </row>
    <row r="166" spans="1:25">
      <c r="A166" s="91">
        <f t="shared" si="28"/>
        <v>41617</v>
      </c>
      <c r="B166" s="90">
        <f t="shared" si="35"/>
        <v>1</v>
      </c>
      <c r="C166" s="90">
        <f t="shared" si="34"/>
        <v>1.0969</v>
      </c>
      <c r="D166" s="90">
        <f t="shared" si="34"/>
        <v>3.3437999999999999</v>
      </c>
      <c r="E166" s="90">
        <f t="shared" si="34"/>
        <v>1</v>
      </c>
      <c r="F166" s="90">
        <f t="shared" si="34"/>
        <v>1</v>
      </c>
      <c r="G166" s="90">
        <f t="shared" si="34"/>
        <v>1</v>
      </c>
      <c r="H166" s="90">
        <f t="shared" si="34"/>
        <v>29.25</v>
      </c>
      <c r="I166" s="90">
        <f t="shared" si="34"/>
        <v>1</v>
      </c>
      <c r="J166" s="90">
        <f t="shared" si="34"/>
        <v>2.9308999999999998</v>
      </c>
      <c r="K166" s="90">
        <f t="shared" si="34"/>
        <v>0.91049999999999998</v>
      </c>
      <c r="L166" s="90">
        <f t="shared" si="34"/>
        <v>1</v>
      </c>
      <c r="M166" s="90">
        <f t="shared" si="34"/>
        <v>1</v>
      </c>
      <c r="N166" s="90">
        <f t="shared" si="34"/>
        <v>0.91049999999999998</v>
      </c>
      <c r="O166" s="90">
        <f t="shared" si="34"/>
        <v>1.139</v>
      </c>
      <c r="P166" s="90">
        <f t="shared" si="34"/>
        <v>1</v>
      </c>
      <c r="Q166" s="90" t="str">
        <f t="shared" si="34"/>
        <v/>
      </c>
      <c r="R166" s="90" t="str">
        <f t="shared" si="34"/>
        <v/>
      </c>
      <c r="S166" s="90" t="str">
        <f t="shared" si="34"/>
        <v/>
      </c>
      <c r="T166" s="90" t="str">
        <f t="shared" si="34"/>
        <v/>
      </c>
      <c r="U166" s="90" t="str">
        <f t="shared" si="34"/>
        <v/>
      </c>
      <c r="V166" s="90" t="str">
        <f t="shared" si="34"/>
        <v/>
      </c>
      <c r="W166" s="90" t="str">
        <f t="shared" si="34"/>
        <v/>
      </c>
      <c r="X166" s="90" t="str">
        <f t="shared" si="34"/>
        <v/>
      </c>
      <c r="Y166" s="78" t="str">
        <f t="shared" si="35"/>
        <v/>
      </c>
    </row>
    <row r="167" spans="1:25">
      <c r="A167" s="91">
        <f t="shared" si="28"/>
        <v>41618</v>
      </c>
      <c r="B167" s="90">
        <f t="shared" si="35"/>
        <v>1</v>
      </c>
      <c r="C167" s="90">
        <f t="shared" si="34"/>
        <v>1.0981000000000001</v>
      </c>
      <c r="D167" s="90">
        <f t="shared" si="34"/>
        <v>3.3433999999999999</v>
      </c>
      <c r="E167" s="90">
        <f t="shared" si="34"/>
        <v>1</v>
      </c>
      <c r="F167" s="90">
        <f t="shared" si="34"/>
        <v>1</v>
      </c>
      <c r="G167" s="90">
        <f t="shared" si="34"/>
        <v>1</v>
      </c>
      <c r="H167" s="90">
        <f t="shared" si="34"/>
        <v>29.21</v>
      </c>
      <c r="I167" s="90">
        <f t="shared" si="34"/>
        <v>1</v>
      </c>
      <c r="J167" s="90">
        <f t="shared" si="34"/>
        <v>2.9156</v>
      </c>
      <c r="K167" s="90">
        <f t="shared" si="34"/>
        <v>0.91039999999999999</v>
      </c>
      <c r="L167" s="90">
        <f t="shared" si="34"/>
        <v>1</v>
      </c>
      <c r="M167" s="90">
        <f t="shared" si="34"/>
        <v>1</v>
      </c>
      <c r="N167" s="90">
        <f t="shared" si="34"/>
        <v>0.91039999999999999</v>
      </c>
      <c r="O167" s="90">
        <f t="shared" si="34"/>
        <v>1.1374</v>
      </c>
      <c r="P167" s="90">
        <f t="shared" si="34"/>
        <v>1</v>
      </c>
      <c r="Q167" s="90" t="str">
        <f t="shared" si="34"/>
        <v/>
      </c>
      <c r="R167" s="90" t="str">
        <f t="shared" si="34"/>
        <v/>
      </c>
      <c r="S167" s="90" t="str">
        <f t="shared" si="34"/>
        <v/>
      </c>
      <c r="T167" s="90" t="str">
        <f t="shared" si="34"/>
        <v/>
      </c>
      <c r="U167" s="90" t="str">
        <f t="shared" si="34"/>
        <v/>
      </c>
      <c r="V167" s="90" t="str">
        <f t="shared" si="34"/>
        <v/>
      </c>
      <c r="W167" s="90" t="str">
        <f t="shared" si="34"/>
        <v/>
      </c>
      <c r="X167" s="90" t="str">
        <f t="shared" si="34"/>
        <v/>
      </c>
      <c r="Y167" s="78" t="str">
        <f t="shared" si="35"/>
        <v/>
      </c>
    </row>
    <row r="168" spans="1:25">
      <c r="A168" s="91">
        <f t="shared" si="28"/>
        <v>41619</v>
      </c>
      <c r="B168" s="90">
        <f t="shared" si="35"/>
        <v>1</v>
      </c>
      <c r="C168" s="90">
        <f t="shared" si="34"/>
        <v>1.1029</v>
      </c>
      <c r="D168" s="90">
        <f t="shared" si="34"/>
        <v>3.3544999999999998</v>
      </c>
      <c r="E168" s="90">
        <f t="shared" si="34"/>
        <v>1</v>
      </c>
      <c r="F168" s="90">
        <f t="shared" si="34"/>
        <v>1</v>
      </c>
      <c r="G168" s="90">
        <f t="shared" ref="C168:X179" si="36">IF(G$3="","",IF(G$3="AUD",1,IF(ISNA(VLOOKUP($A168,RBA_Curr_Exch,HLOOKUP(G$3,RBA_Stations,2,FALSE),FALSE)),VLOOKUP($A168,RBA_Curr_Exch,HLOOKUP(G$3,RBA_Stations,2,FALSE),TRUE),VLOOKUP($A168,RBA_Curr_Exch,HLOOKUP(G$3,RBA_Stations,2,FALSE),FALSE))))</f>
        <v>1</v>
      </c>
      <c r="H168" s="90">
        <f t="shared" si="36"/>
        <v>29.23</v>
      </c>
      <c r="I168" s="90">
        <f t="shared" si="36"/>
        <v>1</v>
      </c>
      <c r="J168" s="90">
        <f t="shared" si="36"/>
        <v>2.9306000000000001</v>
      </c>
      <c r="K168" s="90">
        <f t="shared" si="36"/>
        <v>0.91339999999999999</v>
      </c>
      <c r="L168" s="90">
        <f t="shared" si="36"/>
        <v>1</v>
      </c>
      <c r="M168" s="90">
        <f t="shared" si="36"/>
        <v>1</v>
      </c>
      <c r="N168" s="90">
        <f t="shared" si="36"/>
        <v>0.91339999999999999</v>
      </c>
      <c r="O168" s="90">
        <f t="shared" si="36"/>
        <v>1.1413</v>
      </c>
      <c r="P168" s="90">
        <f t="shared" si="36"/>
        <v>1</v>
      </c>
      <c r="Q168" s="90" t="str">
        <f t="shared" si="36"/>
        <v/>
      </c>
      <c r="R168" s="90" t="str">
        <f t="shared" si="36"/>
        <v/>
      </c>
      <c r="S168" s="90" t="str">
        <f t="shared" si="36"/>
        <v/>
      </c>
      <c r="T168" s="90" t="str">
        <f t="shared" si="36"/>
        <v/>
      </c>
      <c r="U168" s="90" t="str">
        <f t="shared" si="36"/>
        <v/>
      </c>
      <c r="V168" s="90" t="str">
        <f t="shared" si="36"/>
        <v/>
      </c>
      <c r="W168" s="90" t="str">
        <f t="shared" si="36"/>
        <v/>
      </c>
      <c r="X168" s="90" t="str">
        <f t="shared" si="36"/>
        <v/>
      </c>
      <c r="Y168" s="78" t="str">
        <f t="shared" si="35"/>
        <v/>
      </c>
    </row>
    <row r="169" spans="1:25">
      <c r="A169" s="91">
        <f t="shared" si="28"/>
        <v>41620</v>
      </c>
      <c r="B169" s="90">
        <f t="shared" si="35"/>
        <v>1</v>
      </c>
      <c r="C169" s="90">
        <f t="shared" si="36"/>
        <v>1.0901000000000001</v>
      </c>
      <c r="D169" s="90">
        <f t="shared" si="36"/>
        <v>3.3144</v>
      </c>
      <c r="E169" s="90">
        <f t="shared" si="36"/>
        <v>1</v>
      </c>
      <c r="F169" s="90">
        <f t="shared" si="36"/>
        <v>1</v>
      </c>
      <c r="G169" s="90">
        <f t="shared" si="36"/>
        <v>1</v>
      </c>
      <c r="H169" s="90">
        <f t="shared" si="36"/>
        <v>29</v>
      </c>
      <c r="I169" s="90">
        <f t="shared" si="36"/>
        <v>1</v>
      </c>
      <c r="J169" s="90">
        <f t="shared" si="36"/>
        <v>2.9150999999999998</v>
      </c>
      <c r="K169" s="90">
        <f t="shared" si="36"/>
        <v>0.90249999999999997</v>
      </c>
      <c r="L169" s="90">
        <f t="shared" si="36"/>
        <v>1</v>
      </c>
      <c r="M169" s="90">
        <f t="shared" si="36"/>
        <v>1</v>
      </c>
      <c r="N169" s="90">
        <f t="shared" si="36"/>
        <v>0.90249999999999997</v>
      </c>
      <c r="O169" s="90">
        <f t="shared" si="36"/>
        <v>1.1311</v>
      </c>
      <c r="P169" s="90">
        <f t="shared" si="36"/>
        <v>1</v>
      </c>
      <c r="Q169" s="90" t="str">
        <f t="shared" si="36"/>
        <v/>
      </c>
      <c r="R169" s="90" t="str">
        <f t="shared" si="36"/>
        <v/>
      </c>
      <c r="S169" s="90" t="str">
        <f t="shared" si="36"/>
        <v/>
      </c>
      <c r="T169" s="90" t="str">
        <f t="shared" si="36"/>
        <v/>
      </c>
      <c r="U169" s="90" t="str">
        <f t="shared" si="36"/>
        <v/>
      </c>
      <c r="V169" s="90" t="str">
        <f t="shared" si="36"/>
        <v/>
      </c>
      <c r="W169" s="90" t="str">
        <f t="shared" si="36"/>
        <v/>
      </c>
      <c r="X169" s="90" t="str">
        <f t="shared" si="36"/>
        <v/>
      </c>
      <c r="Y169" s="78" t="str">
        <f t="shared" si="35"/>
        <v/>
      </c>
    </row>
    <row r="170" spans="1:25">
      <c r="A170" s="91">
        <f t="shared" si="28"/>
        <v>41621</v>
      </c>
      <c r="B170" s="90">
        <f t="shared" si="35"/>
        <v>1</v>
      </c>
      <c r="C170" s="90">
        <f t="shared" si="36"/>
        <v>1.0866</v>
      </c>
      <c r="D170" s="90">
        <f t="shared" si="36"/>
        <v>3.2810000000000001</v>
      </c>
      <c r="E170" s="90">
        <f t="shared" si="36"/>
        <v>1</v>
      </c>
      <c r="F170" s="90">
        <f t="shared" si="36"/>
        <v>1</v>
      </c>
      <c r="G170" s="90">
        <f t="shared" si="36"/>
        <v>1</v>
      </c>
      <c r="H170" s="90">
        <f t="shared" si="36"/>
        <v>28.66</v>
      </c>
      <c r="I170" s="90">
        <f t="shared" si="36"/>
        <v>1</v>
      </c>
      <c r="J170" s="90">
        <f t="shared" si="36"/>
        <v>2.8915000000000002</v>
      </c>
      <c r="K170" s="90">
        <f t="shared" si="36"/>
        <v>0.89339999999999997</v>
      </c>
      <c r="L170" s="90">
        <f t="shared" si="36"/>
        <v>1</v>
      </c>
      <c r="M170" s="90">
        <f t="shared" si="36"/>
        <v>1</v>
      </c>
      <c r="N170" s="90">
        <f t="shared" si="36"/>
        <v>0.89339999999999997</v>
      </c>
      <c r="O170" s="90">
        <f t="shared" si="36"/>
        <v>1.1226</v>
      </c>
      <c r="P170" s="90">
        <f t="shared" si="36"/>
        <v>1</v>
      </c>
      <c r="Q170" s="90" t="str">
        <f t="shared" si="36"/>
        <v/>
      </c>
      <c r="R170" s="90" t="str">
        <f t="shared" si="36"/>
        <v/>
      </c>
      <c r="S170" s="90" t="str">
        <f t="shared" si="36"/>
        <v/>
      </c>
      <c r="T170" s="90" t="str">
        <f t="shared" si="36"/>
        <v/>
      </c>
      <c r="U170" s="90" t="str">
        <f t="shared" si="36"/>
        <v/>
      </c>
      <c r="V170" s="90" t="str">
        <f t="shared" si="36"/>
        <v/>
      </c>
      <c r="W170" s="90" t="str">
        <f t="shared" si="36"/>
        <v/>
      </c>
      <c r="X170" s="90" t="str">
        <f t="shared" si="36"/>
        <v/>
      </c>
      <c r="Y170" s="78" t="str">
        <f t="shared" si="35"/>
        <v/>
      </c>
    </row>
    <row r="171" spans="1:25">
      <c r="A171" s="91">
        <f t="shared" si="28"/>
        <v>41622</v>
      </c>
      <c r="B171" s="90">
        <f t="shared" si="35"/>
        <v>1</v>
      </c>
      <c r="C171" s="90">
        <f t="shared" si="36"/>
        <v>1.0866</v>
      </c>
      <c r="D171" s="90">
        <f t="shared" si="36"/>
        <v>3.2810000000000001</v>
      </c>
      <c r="E171" s="90">
        <f t="shared" si="36"/>
        <v>1</v>
      </c>
      <c r="F171" s="90">
        <f t="shared" si="36"/>
        <v>1</v>
      </c>
      <c r="G171" s="90">
        <f t="shared" si="36"/>
        <v>1</v>
      </c>
      <c r="H171" s="90">
        <f t="shared" si="36"/>
        <v>28.66</v>
      </c>
      <c r="I171" s="90">
        <f t="shared" si="36"/>
        <v>1</v>
      </c>
      <c r="J171" s="90">
        <f t="shared" si="36"/>
        <v>2.8915000000000002</v>
      </c>
      <c r="K171" s="90">
        <f t="shared" si="36"/>
        <v>0.89339999999999997</v>
      </c>
      <c r="L171" s="90">
        <f t="shared" si="36"/>
        <v>1</v>
      </c>
      <c r="M171" s="90">
        <f t="shared" si="36"/>
        <v>1</v>
      </c>
      <c r="N171" s="90">
        <f t="shared" si="36"/>
        <v>0.89339999999999997</v>
      </c>
      <c r="O171" s="90">
        <f t="shared" si="36"/>
        <v>1.1226</v>
      </c>
      <c r="P171" s="90">
        <f t="shared" si="36"/>
        <v>1</v>
      </c>
      <c r="Q171" s="90" t="str">
        <f t="shared" si="36"/>
        <v/>
      </c>
      <c r="R171" s="90" t="str">
        <f t="shared" si="36"/>
        <v/>
      </c>
      <c r="S171" s="90" t="str">
        <f t="shared" si="36"/>
        <v/>
      </c>
      <c r="T171" s="90" t="str">
        <f t="shared" si="36"/>
        <v/>
      </c>
      <c r="U171" s="90" t="str">
        <f t="shared" si="36"/>
        <v/>
      </c>
      <c r="V171" s="90" t="str">
        <f t="shared" si="36"/>
        <v/>
      </c>
      <c r="W171" s="90" t="str">
        <f t="shared" si="36"/>
        <v/>
      </c>
      <c r="X171" s="90" t="str">
        <f t="shared" si="36"/>
        <v/>
      </c>
      <c r="Y171" s="78" t="str">
        <f t="shared" si="35"/>
        <v/>
      </c>
    </row>
    <row r="172" spans="1:25">
      <c r="A172" s="91">
        <f t="shared" si="28"/>
        <v>41623</v>
      </c>
      <c r="B172" s="90">
        <f t="shared" si="35"/>
        <v>1</v>
      </c>
      <c r="C172" s="90">
        <f t="shared" si="36"/>
        <v>1.0866</v>
      </c>
      <c r="D172" s="90">
        <f t="shared" si="36"/>
        <v>3.2810000000000001</v>
      </c>
      <c r="E172" s="90">
        <f t="shared" si="36"/>
        <v>1</v>
      </c>
      <c r="F172" s="90">
        <f t="shared" si="36"/>
        <v>1</v>
      </c>
      <c r="G172" s="90">
        <f t="shared" si="36"/>
        <v>1</v>
      </c>
      <c r="H172" s="90">
        <f t="shared" si="36"/>
        <v>28.66</v>
      </c>
      <c r="I172" s="90">
        <f t="shared" si="36"/>
        <v>1</v>
      </c>
      <c r="J172" s="90">
        <f t="shared" si="36"/>
        <v>2.8915000000000002</v>
      </c>
      <c r="K172" s="90">
        <f t="shared" si="36"/>
        <v>0.89339999999999997</v>
      </c>
      <c r="L172" s="90">
        <f t="shared" si="36"/>
        <v>1</v>
      </c>
      <c r="M172" s="90">
        <f t="shared" si="36"/>
        <v>1</v>
      </c>
      <c r="N172" s="90">
        <f t="shared" si="36"/>
        <v>0.89339999999999997</v>
      </c>
      <c r="O172" s="90">
        <f t="shared" si="36"/>
        <v>1.1226</v>
      </c>
      <c r="P172" s="90">
        <f t="shared" si="36"/>
        <v>1</v>
      </c>
      <c r="Q172" s="90" t="str">
        <f t="shared" si="36"/>
        <v/>
      </c>
      <c r="R172" s="90" t="str">
        <f t="shared" si="36"/>
        <v/>
      </c>
      <c r="S172" s="90" t="str">
        <f t="shared" si="36"/>
        <v/>
      </c>
      <c r="T172" s="90" t="str">
        <f t="shared" si="36"/>
        <v/>
      </c>
      <c r="U172" s="90" t="str">
        <f t="shared" si="36"/>
        <v/>
      </c>
      <c r="V172" s="90" t="str">
        <f t="shared" si="36"/>
        <v/>
      </c>
      <c r="W172" s="90" t="str">
        <f t="shared" si="36"/>
        <v/>
      </c>
      <c r="X172" s="90" t="str">
        <f t="shared" si="36"/>
        <v/>
      </c>
      <c r="Y172" s="78" t="str">
        <f t="shared" si="35"/>
        <v/>
      </c>
    </row>
    <row r="173" spans="1:25">
      <c r="A173" s="91">
        <f t="shared" si="28"/>
        <v>41624</v>
      </c>
      <c r="B173" s="90">
        <f t="shared" si="35"/>
        <v>1</v>
      </c>
      <c r="C173" s="90">
        <f t="shared" si="36"/>
        <v>1.0809</v>
      </c>
      <c r="D173" s="90">
        <f t="shared" si="36"/>
        <v>3.2884000000000002</v>
      </c>
      <c r="E173" s="90">
        <f t="shared" si="36"/>
        <v>1</v>
      </c>
      <c r="F173" s="90">
        <f t="shared" si="36"/>
        <v>1</v>
      </c>
      <c r="G173" s="90">
        <f t="shared" si="36"/>
        <v>1</v>
      </c>
      <c r="H173" s="90">
        <f t="shared" si="36"/>
        <v>28.68</v>
      </c>
      <c r="I173" s="90">
        <f t="shared" si="36"/>
        <v>1</v>
      </c>
      <c r="J173" s="90">
        <f t="shared" si="36"/>
        <v>2.8965999999999998</v>
      </c>
      <c r="K173" s="90">
        <f t="shared" si="36"/>
        <v>0.89539999999999997</v>
      </c>
      <c r="L173" s="90">
        <f t="shared" si="36"/>
        <v>1</v>
      </c>
      <c r="M173" s="90">
        <f t="shared" si="36"/>
        <v>1</v>
      </c>
      <c r="N173" s="90">
        <f t="shared" si="36"/>
        <v>0.89539999999999997</v>
      </c>
      <c r="O173" s="90">
        <f t="shared" si="36"/>
        <v>1.1241000000000001</v>
      </c>
      <c r="P173" s="90">
        <f t="shared" si="36"/>
        <v>1</v>
      </c>
      <c r="Q173" s="90" t="str">
        <f t="shared" si="36"/>
        <v/>
      </c>
      <c r="R173" s="90" t="str">
        <f t="shared" si="36"/>
        <v/>
      </c>
      <c r="S173" s="90" t="str">
        <f t="shared" si="36"/>
        <v/>
      </c>
      <c r="T173" s="90" t="str">
        <f t="shared" si="36"/>
        <v/>
      </c>
      <c r="U173" s="90" t="str">
        <f t="shared" si="36"/>
        <v/>
      </c>
      <c r="V173" s="90" t="str">
        <f t="shared" si="36"/>
        <v/>
      </c>
      <c r="W173" s="90" t="str">
        <f t="shared" si="36"/>
        <v/>
      </c>
      <c r="X173" s="90" t="str">
        <f t="shared" si="36"/>
        <v/>
      </c>
      <c r="Y173" s="78" t="str">
        <f t="shared" si="35"/>
        <v/>
      </c>
    </row>
    <row r="174" spans="1:25">
      <c r="A174" s="91">
        <f t="shared" si="28"/>
        <v>41625</v>
      </c>
      <c r="B174" s="90">
        <f t="shared" si="35"/>
        <v>1</v>
      </c>
      <c r="C174" s="90">
        <f t="shared" si="36"/>
        <v>1.0797000000000001</v>
      </c>
      <c r="D174" s="90">
        <f t="shared" si="36"/>
        <v>3.2835999999999999</v>
      </c>
      <c r="E174" s="90">
        <f t="shared" si="36"/>
        <v>1</v>
      </c>
      <c r="F174" s="90">
        <f t="shared" si="36"/>
        <v>1</v>
      </c>
      <c r="G174" s="90">
        <f t="shared" si="36"/>
        <v>1</v>
      </c>
      <c r="H174" s="90">
        <f t="shared" si="36"/>
        <v>28.63</v>
      </c>
      <c r="I174" s="90">
        <f t="shared" si="36"/>
        <v>1</v>
      </c>
      <c r="J174" s="90">
        <f t="shared" si="36"/>
        <v>2.8978000000000002</v>
      </c>
      <c r="K174" s="90">
        <f t="shared" si="36"/>
        <v>0.89410000000000001</v>
      </c>
      <c r="L174" s="90">
        <f t="shared" si="36"/>
        <v>1</v>
      </c>
      <c r="M174" s="90">
        <f t="shared" si="36"/>
        <v>1</v>
      </c>
      <c r="N174" s="90">
        <f t="shared" si="36"/>
        <v>0.89410000000000001</v>
      </c>
      <c r="O174" s="90">
        <f t="shared" si="36"/>
        <v>1.1220000000000001</v>
      </c>
      <c r="P174" s="90">
        <f t="shared" si="36"/>
        <v>1</v>
      </c>
      <c r="Q174" s="90" t="str">
        <f t="shared" si="36"/>
        <v/>
      </c>
      <c r="R174" s="90" t="str">
        <f t="shared" si="36"/>
        <v/>
      </c>
      <c r="S174" s="90" t="str">
        <f t="shared" si="36"/>
        <v/>
      </c>
      <c r="T174" s="90" t="str">
        <f t="shared" si="36"/>
        <v/>
      </c>
      <c r="U174" s="90" t="str">
        <f t="shared" si="36"/>
        <v/>
      </c>
      <c r="V174" s="90" t="str">
        <f t="shared" si="36"/>
        <v/>
      </c>
      <c r="W174" s="90" t="str">
        <f t="shared" si="36"/>
        <v/>
      </c>
      <c r="X174" s="90" t="str">
        <f t="shared" si="36"/>
        <v/>
      </c>
      <c r="Y174" s="78" t="str">
        <f t="shared" si="35"/>
        <v/>
      </c>
    </row>
    <row r="175" spans="1:25">
      <c r="A175" s="91">
        <f t="shared" si="28"/>
        <v>41626</v>
      </c>
      <c r="B175" s="90">
        <f t="shared" ref="B175:Y184" si="37">IF(B$3="","",IF(B$3="AUD",1,IF(ISNA(VLOOKUP($A175,RBA_Curr_Exch,HLOOKUP(B$3,RBA_Stations,2,FALSE),FALSE)),VLOOKUP($A175,RBA_Curr_Exch,HLOOKUP(B$3,RBA_Stations,2,FALSE),TRUE),VLOOKUP($A175,RBA_Curr_Exch,HLOOKUP(B$3,RBA_Stations,2,FALSE),FALSE))))</f>
        <v>1</v>
      </c>
      <c r="C175" s="90">
        <f t="shared" si="36"/>
        <v>1.0797000000000001</v>
      </c>
      <c r="D175" s="90">
        <f t="shared" si="36"/>
        <v>3.27</v>
      </c>
      <c r="E175" s="90">
        <f t="shared" si="36"/>
        <v>1</v>
      </c>
      <c r="F175" s="90">
        <f t="shared" si="36"/>
        <v>1</v>
      </c>
      <c r="G175" s="90">
        <f t="shared" si="36"/>
        <v>1</v>
      </c>
      <c r="H175" s="90">
        <f t="shared" si="36"/>
        <v>28.7</v>
      </c>
      <c r="I175" s="90">
        <f t="shared" si="36"/>
        <v>1</v>
      </c>
      <c r="J175" s="90">
        <f t="shared" si="36"/>
        <v>2.9018000000000002</v>
      </c>
      <c r="K175" s="90">
        <f t="shared" si="36"/>
        <v>0.89039999999999997</v>
      </c>
      <c r="L175" s="90">
        <f t="shared" si="36"/>
        <v>1</v>
      </c>
      <c r="M175" s="90">
        <f t="shared" si="36"/>
        <v>1</v>
      </c>
      <c r="N175" s="90">
        <f t="shared" si="36"/>
        <v>0.89039999999999997</v>
      </c>
      <c r="O175" s="90">
        <f t="shared" si="36"/>
        <v>1.1202000000000001</v>
      </c>
      <c r="P175" s="90">
        <f t="shared" si="36"/>
        <v>1</v>
      </c>
      <c r="Q175" s="90" t="str">
        <f t="shared" si="36"/>
        <v/>
      </c>
      <c r="R175" s="90" t="str">
        <f t="shared" si="36"/>
        <v/>
      </c>
      <c r="S175" s="90" t="str">
        <f t="shared" si="36"/>
        <v/>
      </c>
      <c r="T175" s="90" t="str">
        <f t="shared" si="36"/>
        <v/>
      </c>
      <c r="U175" s="90" t="str">
        <f t="shared" si="36"/>
        <v/>
      </c>
      <c r="V175" s="90" t="str">
        <f t="shared" si="36"/>
        <v/>
      </c>
      <c r="W175" s="90" t="str">
        <f t="shared" si="36"/>
        <v/>
      </c>
      <c r="X175" s="90" t="str">
        <f t="shared" si="36"/>
        <v/>
      </c>
      <c r="Y175" s="78" t="str">
        <f t="shared" si="37"/>
        <v/>
      </c>
    </row>
    <row r="176" spans="1:25">
      <c r="A176" s="91">
        <f t="shared" si="28"/>
        <v>41627</v>
      </c>
      <c r="B176" s="90">
        <f t="shared" si="37"/>
        <v>1</v>
      </c>
      <c r="C176" s="90">
        <f t="shared" si="36"/>
        <v>1.0798000000000001</v>
      </c>
      <c r="D176" s="90">
        <f t="shared" si="36"/>
        <v>3.2450000000000001</v>
      </c>
      <c r="E176" s="90">
        <f t="shared" si="36"/>
        <v>1</v>
      </c>
      <c r="F176" s="90">
        <f t="shared" si="36"/>
        <v>1</v>
      </c>
      <c r="G176" s="90">
        <f t="shared" si="36"/>
        <v>1</v>
      </c>
      <c r="H176" s="90">
        <f t="shared" si="36"/>
        <v>28.64</v>
      </c>
      <c r="I176" s="90">
        <f t="shared" si="36"/>
        <v>1</v>
      </c>
      <c r="J176" s="90">
        <f t="shared" si="36"/>
        <v>2.8950999999999998</v>
      </c>
      <c r="K176" s="90">
        <f t="shared" si="36"/>
        <v>0.88360000000000005</v>
      </c>
      <c r="L176" s="90">
        <f t="shared" si="36"/>
        <v>1</v>
      </c>
      <c r="M176" s="90">
        <f t="shared" si="36"/>
        <v>1</v>
      </c>
      <c r="N176" s="90">
        <f t="shared" si="36"/>
        <v>0.88360000000000005</v>
      </c>
      <c r="O176" s="90">
        <f t="shared" si="36"/>
        <v>1.1166</v>
      </c>
      <c r="P176" s="90">
        <f t="shared" si="36"/>
        <v>1</v>
      </c>
      <c r="Q176" s="90" t="str">
        <f t="shared" si="36"/>
        <v/>
      </c>
      <c r="R176" s="90" t="str">
        <f t="shared" si="36"/>
        <v/>
      </c>
      <c r="S176" s="90" t="str">
        <f t="shared" si="36"/>
        <v/>
      </c>
      <c r="T176" s="90" t="str">
        <f t="shared" si="36"/>
        <v/>
      </c>
      <c r="U176" s="90" t="str">
        <f t="shared" si="36"/>
        <v/>
      </c>
      <c r="V176" s="90" t="str">
        <f t="shared" si="36"/>
        <v/>
      </c>
      <c r="W176" s="90" t="str">
        <f t="shared" si="36"/>
        <v/>
      </c>
      <c r="X176" s="90" t="str">
        <f t="shared" si="36"/>
        <v/>
      </c>
      <c r="Y176" s="78" t="str">
        <f t="shared" si="37"/>
        <v/>
      </c>
    </row>
    <row r="177" spans="1:25">
      <c r="A177" s="91">
        <f t="shared" si="28"/>
        <v>41628</v>
      </c>
      <c r="B177" s="90">
        <f t="shared" si="37"/>
        <v>1</v>
      </c>
      <c r="C177" s="90">
        <f t="shared" si="36"/>
        <v>1.0808</v>
      </c>
      <c r="D177" s="90">
        <f t="shared" si="36"/>
        <v>3.2578999999999998</v>
      </c>
      <c r="E177" s="90">
        <f t="shared" si="36"/>
        <v>1</v>
      </c>
      <c r="F177" s="90">
        <f t="shared" si="36"/>
        <v>1</v>
      </c>
      <c r="G177" s="90">
        <f t="shared" si="36"/>
        <v>1</v>
      </c>
      <c r="H177" s="90">
        <f t="shared" si="36"/>
        <v>28.88</v>
      </c>
      <c r="I177" s="90">
        <f t="shared" si="36"/>
        <v>1</v>
      </c>
      <c r="J177" s="90">
        <f t="shared" si="36"/>
        <v>2.9127999999999998</v>
      </c>
      <c r="K177" s="90">
        <f t="shared" si="36"/>
        <v>0.8871</v>
      </c>
      <c r="L177" s="90">
        <f t="shared" si="36"/>
        <v>1</v>
      </c>
      <c r="M177" s="90">
        <f t="shared" si="36"/>
        <v>1</v>
      </c>
      <c r="N177" s="90">
        <f t="shared" si="36"/>
        <v>0.8871</v>
      </c>
      <c r="O177" s="90">
        <f t="shared" si="36"/>
        <v>1.1235999999999999</v>
      </c>
      <c r="P177" s="90">
        <f t="shared" si="36"/>
        <v>1</v>
      </c>
      <c r="Q177" s="90" t="str">
        <f t="shared" si="36"/>
        <v/>
      </c>
      <c r="R177" s="90" t="str">
        <f t="shared" si="36"/>
        <v/>
      </c>
      <c r="S177" s="90" t="str">
        <f t="shared" si="36"/>
        <v/>
      </c>
      <c r="T177" s="90" t="str">
        <f t="shared" si="36"/>
        <v/>
      </c>
      <c r="U177" s="90" t="str">
        <f t="shared" si="36"/>
        <v/>
      </c>
      <c r="V177" s="90" t="str">
        <f t="shared" si="36"/>
        <v/>
      </c>
      <c r="W177" s="90" t="str">
        <f t="shared" si="36"/>
        <v/>
      </c>
      <c r="X177" s="90" t="str">
        <f t="shared" si="36"/>
        <v/>
      </c>
      <c r="Y177" s="78" t="str">
        <f t="shared" si="37"/>
        <v/>
      </c>
    </row>
    <row r="178" spans="1:25">
      <c r="A178" s="91">
        <f t="shared" si="28"/>
        <v>41629</v>
      </c>
      <c r="B178" s="90">
        <f t="shared" si="37"/>
        <v>1</v>
      </c>
      <c r="C178" s="90">
        <f t="shared" si="36"/>
        <v>1.0808</v>
      </c>
      <c r="D178" s="90">
        <f t="shared" si="36"/>
        <v>3.2578999999999998</v>
      </c>
      <c r="E178" s="90">
        <f t="shared" si="36"/>
        <v>1</v>
      </c>
      <c r="F178" s="90">
        <f t="shared" si="36"/>
        <v>1</v>
      </c>
      <c r="G178" s="90">
        <f t="shared" si="36"/>
        <v>1</v>
      </c>
      <c r="H178" s="90">
        <f t="shared" si="36"/>
        <v>28.88</v>
      </c>
      <c r="I178" s="90">
        <f t="shared" si="36"/>
        <v>1</v>
      </c>
      <c r="J178" s="90">
        <f t="shared" si="36"/>
        <v>2.9127999999999998</v>
      </c>
      <c r="K178" s="90">
        <f t="shared" si="36"/>
        <v>0.8871</v>
      </c>
      <c r="L178" s="90">
        <f t="shared" si="36"/>
        <v>1</v>
      </c>
      <c r="M178" s="90">
        <f t="shared" si="36"/>
        <v>1</v>
      </c>
      <c r="N178" s="90">
        <f t="shared" si="36"/>
        <v>0.8871</v>
      </c>
      <c r="O178" s="90">
        <f t="shared" si="36"/>
        <v>1.1235999999999999</v>
      </c>
      <c r="P178" s="90">
        <f t="shared" si="36"/>
        <v>1</v>
      </c>
      <c r="Q178" s="90" t="str">
        <f t="shared" si="36"/>
        <v/>
      </c>
      <c r="R178" s="90" t="str">
        <f t="shared" si="36"/>
        <v/>
      </c>
      <c r="S178" s="90" t="str">
        <f t="shared" si="36"/>
        <v/>
      </c>
      <c r="T178" s="90" t="str">
        <f t="shared" si="36"/>
        <v/>
      </c>
      <c r="U178" s="90" t="str">
        <f t="shared" si="36"/>
        <v/>
      </c>
      <c r="V178" s="90" t="str">
        <f t="shared" si="36"/>
        <v/>
      </c>
      <c r="W178" s="90" t="str">
        <f t="shared" si="36"/>
        <v/>
      </c>
      <c r="X178" s="90" t="str">
        <f t="shared" si="36"/>
        <v/>
      </c>
      <c r="Y178" s="78" t="str">
        <f t="shared" si="37"/>
        <v/>
      </c>
    </row>
    <row r="179" spans="1:25">
      <c r="A179" s="91">
        <f t="shared" si="28"/>
        <v>41630</v>
      </c>
      <c r="B179" s="90">
        <f t="shared" si="37"/>
        <v>1</v>
      </c>
      <c r="C179" s="90">
        <f t="shared" si="36"/>
        <v>1.0808</v>
      </c>
      <c r="D179" s="90">
        <f t="shared" si="36"/>
        <v>3.2578999999999998</v>
      </c>
      <c r="E179" s="90">
        <f t="shared" si="36"/>
        <v>1</v>
      </c>
      <c r="F179" s="90">
        <f t="shared" si="36"/>
        <v>1</v>
      </c>
      <c r="G179" s="90">
        <f t="shared" si="36"/>
        <v>1</v>
      </c>
      <c r="H179" s="90">
        <f t="shared" si="36"/>
        <v>28.88</v>
      </c>
      <c r="I179" s="90">
        <f t="shared" si="36"/>
        <v>1</v>
      </c>
      <c r="J179" s="90">
        <f t="shared" si="36"/>
        <v>2.9127999999999998</v>
      </c>
      <c r="K179" s="90">
        <f t="shared" si="36"/>
        <v>0.8871</v>
      </c>
      <c r="L179" s="90">
        <f t="shared" si="36"/>
        <v>1</v>
      </c>
      <c r="M179" s="90">
        <f t="shared" si="36"/>
        <v>1</v>
      </c>
      <c r="N179" s="90">
        <f t="shared" si="36"/>
        <v>0.8871</v>
      </c>
      <c r="O179" s="90">
        <f t="shared" si="36"/>
        <v>1.1235999999999999</v>
      </c>
      <c r="P179" s="90">
        <f t="shared" si="36"/>
        <v>1</v>
      </c>
      <c r="Q179" s="90" t="str">
        <f t="shared" si="36"/>
        <v/>
      </c>
      <c r="R179" s="90" t="str">
        <f t="shared" si="36"/>
        <v/>
      </c>
      <c r="S179" s="90" t="str">
        <f t="shared" si="36"/>
        <v/>
      </c>
      <c r="T179" s="90" t="str">
        <f t="shared" ref="C179:X191" si="38">IF(T$3="","",IF(T$3="AUD",1,IF(ISNA(VLOOKUP($A179,RBA_Curr_Exch,HLOOKUP(T$3,RBA_Stations,2,FALSE),FALSE)),VLOOKUP($A179,RBA_Curr_Exch,HLOOKUP(T$3,RBA_Stations,2,FALSE),TRUE),VLOOKUP($A179,RBA_Curr_Exch,HLOOKUP(T$3,RBA_Stations,2,FALSE),FALSE))))</f>
        <v/>
      </c>
      <c r="U179" s="90" t="str">
        <f t="shared" si="38"/>
        <v/>
      </c>
      <c r="V179" s="90" t="str">
        <f t="shared" si="38"/>
        <v/>
      </c>
      <c r="W179" s="90" t="str">
        <f t="shared" si="38"/>
        <v/>
      </c>
      <c r="X179" s="90" t="str">
        <f t="shared" si="38"/>
        <v/>
      </c>
      <c r="Y179" s="78" t="str">
        <f t="shared" si="37"/>
        <v/>
      </c>
    </row>
    <row r="180" spans="1:25">
      <c r="A180" s="91">
        <f t="shared" si="28"/>
        <v>41631</v>
      </c>
      <c r="B180" s="90">
        <f t="shared" si="37"/>
        <v>1</v>
      </c>
      <c r="C180" s="90">
        <f t="shared" si="38"/>
        <v>1.0893999999999999</v>
      </c>
      <c r="D180" s="90">
        <f t="shared" si="38"/>
        <v>3.2850999999999999</v>
      </c>
      <c r="E180" s="90">
        <f t="shared" si="38"/>
        <v>1</v>
      </c>
      <c r="F180" s="90">
        <f t="shared" si="38"/>
        <v>1</v>
      </c>
      <c r="G180" s="90">
        <f t="shared" si="38"/>
        <v>1</v>
      </c>
      <c r="H180" s="90">
        <f t="shared" si="38"/>
        <v>29.3</v>
      </c>
      <c r="I180" s="90">
        <f t="shared" si="38"/>
        <v>1</v>
      </c>
      <c r="J180" s="90">
        <f t="shared" si="38"/>
        <v>2.9460000000000002</v>
      </c>
      <c r="K180" s="90">
        <f t="shared" si="38"/>
        <v>0.89449999999999996</v>
      </c>
      <c r="L180" s="90">
        <f t="shared" si="38"/>
        <v>1</v>
      </c>
      <c r="M180" s="90">
        <f t="shared" si="38"/>
        <v>1</v>
      </c>
      <c r="N180" s="90">
        <f t="shared" si="38"/>
        <v>0.89449999999999996</v>
      </c>
      <c r="O180" s="90">
        <f t="shared" si="38"/>
        <v>1.1319999999999999</v>
      </c>
      <c r="P180" s="90">
        <f t="shared" si="38"/>
        <v>1</v>
      </c>
      <c r="Q180" s="90" t="str">
        <f t="shared" si="38"/>
        <v/>
      </c>
      <c r="R180" s="90" t="str">
        <f t="shared" si="38"/>
        <v/>
      </c>
      <c r="S180" s="90" t="str">
        <f t="shared" si="38"/>
        <v/>
      </c>
      <c r="T180" s="90" t="str">
        <f t="shared" si="38"/>
        <v/>
      </c>
      <c r="U180" s="90" t="str">
        <f t="shared" si="38"/>
        <v/>
      </c>
      <c r="V180" s="90" t="str">
        <f t="shared" si="38"/>
        <v/>
      </c>
      <c r="W180" s="90" t="str">
        <f t="shared" si="38"/>
        <v/>
      </c>
      <c r="X180" s="90" t="str">
        <f t="shared" si="38"/>
        <v/>
      </c>
      <c r="Y180" s="78" t="str">
        <f t="shared" si="37"/>
        <v/>
      </c>
    </row>
    <row r="181" spans="1:25">
      <c r="A181" s="91">
        <f t="shared" si="28"/>
        <v>41632</v>
      </c>
      <c r="B181" s="90">
        <f t="shared" si="37"/>
        <v>1</v>
      </c>
      <c r="C181" s="90">
        <f t="shared" si="38"/>
        <v>1.0901000000000001</v>
      </c>
      <c r="D181" s="90">
        <f t="shared" si="38"/>
        <v>3.2759</v>
      </c>
      <c r="E181" s="90">
        <f t="shared" si="38"/>
        <v>1</v>
      </c>
      <c r="F181" s="90">
        <f t="shared" si="38"/>
        <v>1</v>
      </c>
      <c r="G181" s="90">
        <f t="shared" si="38"/>
        <v>1</v>
      </c>
      <c r="H181" s="90">
        <f t="shared" si="38"/>
        <v>29.23</v>
      </c>
      <c r="I181" s="90">
        <f t="shared" si="38"/>
        <v>1</v>
      </c>
      <c r="J181" s="90">
        <f t="shared" si="38"/>
        <v>2.9365000000000001</v>
      </c>
      <c r="K181" s="90">
        <f t="shared" si="38"/>
        <v>0.89200000000000002</v>
      </c>
      <c r="L181" s="90">
        <f t="shared" si="38"/>
        <v>1</v>
      </c>
      <c r="M181" s="90">
        <f t="shared" si="38"/>
        <v>1</v>
      </c>
      <c r="N181" s="90">
        <f t="shared" si="38"/>
        <v>0.89200000000000002</v>
      </c>
      <c r="O181" s="90">
        <f t="shared" si="38"/>
        <v>1.1309</v>
      </c>
      <c r="P181" s="90">
        <f t="shared" si="38"/>
        <v>1</v>
      </c>
      <c r="Q181" s="90" t="str">
        <f t="shared" si="38"/>
        <v/>
      </c>
      <c r="R181" s="90" t="str">
        <f t="shared" si="38"/>
        <v/>
      </c>
      <c r="S181" s="90" t="str">
        <f t="shared" si="38"/>
        <v/>
      </c>
      <c r="T181" s="90" t="str">
        <f t="shared" si="38"/>
        <v/>
      </c>
      <c r="U181" s="90" t="str">
        <f t="shared" si="38"/>
        <v/>
      </c>
      <c r="V181" s="90" t="str">
        <f t="shared" si="38"/>
        <v/>
      </c>
      <c r="W181" s="90" t="str">
        <f t="shared" si="38"/>
        <v/>
      </c>
      <c r="X181" s="90" t="str">
        <f t="shared" si="38"/>
        <v/>
      </c>
      <c r="Y181" s="78" t="str">
        <f t="shared" si="37"/>
        <v/>
      </c>
    </row>
    <row r="182" spans="1:25">
      <c r="A182" s="91">
        <f t="shared" si="28"/>
        <v>41633</v>
      </c>
      <c r="B182" s="90">
        <f t="shared" si="37"/>
        <v>1</v>
      </c>
      <c r="C182" s="90">
        <f t="shared" si="38"/>
        <v>1.0901000000000001</v>
      </c>
      <c r="D182" s="90">
        <f t="shared" si="38"/>
        <v>3.2759</v>
      </c>
      <c r="E182" s="90">
        <f t="shared" si="38"/>
        <v>1</v>
      </c>
      <c r="F182" s="90">
        <f t="shared" si="38"/>
        <v>1</v>
      </c>
      <c r="G182" s="90">
        <f t="shared" si="38"/>
        <v>1</v>
      </c>
      <c r="H182" s="90">
        <f t="shared" si="38"/>
        <v>29.23</v>
      </c>
      <c r="I182" s="90">
        <f t="shared" si="38"/>
        <v>1</v>
      </c>
      <c r="J182" s="90">
        <f t="shared" si="38"/>
        <v>2.9365000000000001</v>
      </c>
      <c r="K182" s="90">
        <f t="shared" si="38"/>
        <v>0.89200000000000002</v>
      </c>
      <c r="L182" s="90">
        <f t="shared" si="38"/>
        <v>1</v>
      </c>
      <c r="M182" s="90">
        <f t="shared" si="38"/>
        <v>1</v>
      </c>
      <c r="N182" s="90">
        <f t="shared" si="38"/>
        <v>0.89200000000000002</v>
      </c>
      <c r="O182" s="90">
        <f t="shared" si="38"/>
        <v>1.1309</v>
      </c>
      <c r="P182" s="90">
        <f t="shared" si="38"/>
        <v>1</v>
      </c>
      <c r="Q182" s="90" t="str">
        <f t="shared" si="38"/>
        <v/>
      </c>
      <c r="R182" s="90" t="str">
        <f t="shared" si="38"/>
        <v/>
      </c>
      <c r="S182" s="90" t="str">
        <f t="shared" si="38"/>
        <v/>
      </c>
      <c r="T182" s="90" t="str">
        <f t="shared" si="38"/>
        <v/>
      </c>
      <c r="U182" s="90" t="str">
        <f t="shared" si="38"/>
        <v/>
      </c>
      <c r="V182" s="90" t="str">
        <f t="shared" si="38"/>
        <v/>
      </c>
      <c r="W182" s="90" t="str">
        <f t="shared" si="38"/>
        <v/>
      </c>
      <c r="X182" s="90" t="str">
        <f t="shared" si="38"/>
        <v/>
      </c>
      <c r="Y182" s="78" t="str">
        <f t="shared" si="37"/>
        <v/>
      </c>
    </row>
    <row r="183" spans="1:25">
      <c r="A183" s="91">
        <f t="shared" si="28"/>
        <v>41634</v>
      </c>
      <c r="B183" s="90">
        <f t="shared" si="37"/>
        <v>1</v>
      </c>
      <c r="C183" s="90">
        <f t="shared" si="38"/>
        <v>1.0901000000000001</v>
      </c>
      <c r="D183" s="90">
        <f t="shared" si="38"/>
        <v>3.2759</v>
      </c>
      <c r="E183" s="90">
        <f t="shared" si="38"/>
        <v>1</v>
      </c>
      <c r="F183" s="90">
        <f t="shared" si="38"/>
        <v>1</v>
      </c>
      <c r="G183" s="90">
        <f t="shared" si="38"/>
        <v>1</v>
      </c>
      <c r="H183" s="90">
        <f t="shared" si="38"/>
        <v>29.23</v>
      </c>
      <c r="I183" s="90">
        <f t="shared" si="38"/>
        <v>1</v>
      </c>
      <c r="J183" s="90">
        <f t="shared" si="38"/>
        <v>2.9365000000000001</v>
      </c>
      <c r="K183" s="90">
        <f t="shared" si="38"/>
        <v>0.89200000000000002</v>
      </c>
      <c r="L183" s="90">
        <f t="shared" si="38"/>
        <v>1</v>
      </c>
      <c r="M183" s="90">
        <f t="shared" si="38"/>
        <v>1</v>
      </c>
      <c r="N183" s="90">
        <f t="shared" si="38"/>
        <v>0.89200000000000002</v>
      </c>
      <c r="O183" s="90">
        <f t="shared" si="38"/>
        <v>1.1309</v>
      </c>
      <c r="P183" s="90">
        <f t="shared" si="38"/>
        <v>1</v>
      </c>
      <c r="Q183" s="90" t="str">
        <f t="shared" si="38"/>
        <v/>
      </c>
      <c r="R183" s="90" t="str">
        <f t="shared" si="38"/>
        <v/>
      </c>
      <c r="S183" s="90" t="str">
        <f t="shared" si="38"/>
        <v/>
      </c>
      <c r="T183" s="90" t="str">
        <f t="shared" si="38"/>
        <v/>
      </c>
      <c r="U183" s="90" t="str">
        <f t="shared" si="38"/>
        <v/>
      </c>
      <c r="V183" s="90" t="str">
        <f t="shared" si="38"/>
        <v/>
      </c>
      <c r="W183" s="90" t="str">
        <f t="shared" si="38"/>
        <v/>
      </c>
      <c r="X183" s="90" t="str">
        <f t="shared" si="38"/>
        <v/>
      </c>
      <c r="Y183" s="78" t="str">
        <f t="shared" si="37"/>
        <v/>
      </c>
    </row>
    <row r="184" spans="1:25">
      <c r="A184" s="91">
        <f t="shared" si="28"/>
        <v>41635</v>
      </c>
      <c r="B184" s="90">
        <f t="shared" si="37"/>
        <v>1</v>
      </c>
      <c r="C184" s="90">
        <f t="shared" si="38"/>
        <v>1.0904</v>
      </c>
      <c r="D184" s="90">
        <f t="shared" si="38"/>
        <v>3.2707000000000002</v>
      </c>
      <c r="E184" s="90">
        <f t="shared" si="38"/>
        <v>1</v>
      </c>
      <c r="F184" s="90">
        <f t="shared" si="38"/>
        <v>1</v>
      </c>
      <c r="G184" s="90">
        <f t="shared" si="38"/>
        <v>1</v>
      </c>
      <c r="H184" s="90">
        <f t="shared" si="38"/>
        <v>29.23</v>
      </c>
      <c r="I184" s="90">
        <f t="shared" si="38"/>
        <v>1</v>
      </c>
      <c r="J184" s="90">
        <f t="shared" si="38"/>
        <v>2.9327000000000001</v>
      </c>
      <c r="K184" s="90">
        <f t="shared" si="38"/>
        <v>0.89059999999999995</v>
      </c>
      <c r="L184" s="90">
        <f t="shared" si="38"/>
        <v>1</v>
      </c>
      <c r="M184" s="90">
        <f t="shared" si="38"/>
        <v>1</v>
      </c>
      <c r="N184" s="90">
        <f t="shared" si="38"/>
        <v>0.89059999999999995</v>
      </c>
      <c r="O184" s="90">
        <f t="shared" si="38"/>
        <v>1.1287</v>
      </c>
      <c r="P184" s="90">
        <f t="shared" si="38"/>
        <v>1</v>
      </c>
      <c r="Q184" s="90" t="str">
        <f t="shared" si="38"/>
        <v/>
      </c>
      <c r="R184" s="90" t="str">
        <f t="shared" si="38"/>
        <v/>
      </c>
      <c r="S184" s="90" t="str">
        <f t="shared" si="38"/>
        <v/>
      </c>
      <c r="T184" s="90" t="str">
        <f t="shared" si="38"/>
        <v/>
      </c>
      <c r="U184" s="90" t="str">
        <f t="shared" si="38"/>
        <v/>
      </c>
      <c r="V184" s="90" t="str">
        <f t="shared" si="38"/>
        <v/>
      </c>
      <c r="W184" s="90" t="str">
        <f t="shared" si="38"/>
        <v/>
      </c>
      <c r="X184" s="90" t="str">
        <f t="shared" si="38"/>
        <v/>
      </c>
      <c r="Y184" s="78" t="str">
        <f t="shared" si="37"/>
        <v/>
      </c>
    </row>
    <row r="185" spans="1:25">
      <c r="A185" s="91">
        <f t="shared" si="28"/>
        <v>41636</v>
      </c>
      <c r="B185" s="90">
        <f t="shared" ref="B185:Y194" si="39">IF(B$3="","",IF(B$3="AUD",1,IF(ISNA(VLOOKUP($A185,RBA_Curr_Exch,HLOOKUP(B$3,RBA_Stations,2,FALSE),FALSE)),VLOOKUP($A185,RBA_Curr_Exch,HLOOKUP(B$3,RBA_Stations,2,FALSE),TRUE),VLOOKUP($A185,RBA_Curr_Exch,HLOOKUP(B$3,RBA_Stations,2,FALSE),FALSE))))</f>
        <v>1</v>
      </c>
      <c r="C185" s="90">
        <f t="shared" si="38"/>
        <v>1.0904</v>
      </c>
      <c r="D185" s="90">
        <f t="shared" si="38"/>
        <v>3.2707000000000002</v>
      </c>
      <c r="E185" s="90">
        <f t="shared" si="38"/>
        <v>1</v>
      </c>
      <c r="F185" s="90">
        <f t="shared" si="38"/>
        <v>1</v>
      </c>
      <c r="G185" s="90">
        <f t="shared" si="38"/>
        <v>1</v>
      </c>
      <c r="H185" s="90">
        <f t="shared" si="38"/>
        <v>29.23</v>
      </c>
      <c r="I185" s="90">
        <f t="shared" si="38"/>
        <v>1</v>
      </c>
      <c r="J185" s="90">
        <f t="shared" si="38"/>
        <v>2.9327000000000001</v>
      </c>
      <c r="K185" s="90">
        <f t="shared" si="38"/>
        <v>0.89059999999999995</v>
      </c>
      <c r="L185" s="90">
        <f t="shared" si="38"/>
        <v>1</v>
      </c>
      <c r="M185" s="90">
        <f t="shared" si="38"/>
        <v>1</v>
      </c>
      <c r="N185" s="90">
        <f t="shared" si="38"/>
        <v>0.89059999999999995</v>
      </c>
      <c r="O185" s="90">
        <f t="shared" si="38"/>
        <v>1.1287</v>
      </c>
      <c r="P185" s="90">
        <f t="shared" si="38"/>
        <v>1</v>
      </c>
      <c r="Q185" s="90" t="str">
        <f t="shared" si="38"/>
        <v/>
      </c>
      <c r="R185" s="90" t="str">
        <f t="shared" si="38"/>
        <v/>
      </c>
      <c r="S185" s="90" t="str">
        <f t="shared" si="38"/>
        <v/>
      </c>
      <c r="T185" s="90" t="str">
        <f t="shared" si="38"/>
        <v/>
      </c>
      <c r="U185" s="90" t="str">
        <f t="shared" si="38"/>
        <v/>
      </c>
      <c r="V185" s="90" t="str">
        <f t="shared" si="38"/>
        <v/>
      </c>
      <c r="W185" s="90" t="str">
        <f t="shared" si="38"/>
        <v/>
      </c>
      <c r="X185" s="90" t="str">
        <f t="shared" si="38"/>
        <v/>
      </c>
      <c r="Y185" s="78" t="str">
        <f t="shared" si="39"/>
        <v/>
      </c>
    </row>
    <row r="186" spans="1:25">
      <c r="A186" s="91">
        <f t="shared" si="28"/>
        <v>41637</v>
      </c>
      <c r="B186" s="90">
        <f t="shared" si="39"/>
        <v>1</v>
      </c>
      <c r="C186" s="90">
        <f t="shared" si="38"/>
        <v>1.0904</v>
      </c>
      <c r="D186" s="90">
        <f t="shared" si="38"/>
        <v>3.2707000000000002</v>
      </c>
      <c r="E186" s="90">
        <f t="shared" si="38"/>
        <v>1</v>
      </c>
      <c r="F186" s="90">
        <f t="shared" si="38"/>
        <v>1</v>
      </c>
      <c r="G186" s="90">
        <f t="shared" si="38"/>
        <v>1</v>
      </c>
      <c r="H186" s="90">
        <f t="shared" si="38"/>
        <v>29.23</v>
      </c>
      <c r="I186" s="90">
        <f t="shared" si="38"/>
        <v>1</v>
      </c>
      <c r="J186" s="90">
        <f t="shared" si="38"/>
        <v>2.9327000000000001</v>
      </c>
      <c r="K186" s="90">
        <f t="shared" si="38"/>
        <v>0.89059999999999995</v>
      </c>
      <c r="L186" s="90">
        <f t="shared" si="38"/>
        <v>1</v>
      </c>
      <c r="M186" s="90">
        <f t="shared" si="38"/>
        <v>1</v>
      </c>
      <c r="N186" s="90">
        <f t="shared" si="38"/>
        <v>0.89059999999999995</v>
      </c>
      <c r="O186" s="90">
        <f t="shared" si="38"/>
        <v>1.1287</v>
      </c>
      <c r="P186" s="90">
        <f t="shared" si="38"/>
        <v>1</v>
      </c>
      <c r="Q186" s="90" t="str">
        <f t="shared" si="38"/>
        <v/>
      </c>
      <c r="R186" s="90" t="str">
        <f t="shared" si="38"/>
        <v/>
      </c>
      <c r="S186" s="90" t="str">
        <f t="shared" si="38"/>
        <v/>
      </c>
      <c r="T186" s="90" t="str">
        <f t="shared" si="38"/>
        <v/>
      </c>
      <c r="U186" s="90" t="str">
        <f t="shared" si="38"/>
        <v/>
      </c>
      <c r="V186" s="90" t="str">
        <f t="shared" si="38"/>
        <v/>
      </c>
      <c r="W186" s="90" t="str">
        <f t="shared" si="38"/>
        <v/>
      </c>
      <c r="X186" s="90" t="str">
        <f t="shared" si="38"/>
        <v/>
      </c>
      <c r="Y186" s="78" t="str">
        <f t="shared" si="39"/>
        <v/>
      </c>
    </row>
    <row r="187" spans="1:25">
      <c r="A187" s="91">
        <f t="shared" si="28"/>
        <v>41638</v>
      </c>
      <c r="B187" s="90">
        <f t="shared" si="39"/>
        <v>1</v>
      </c>
      <c r="C187" s="90">
        <f t="shared" si="38"/>
        <v>1.0887</v>
      </c>
      <c r="D187" s="90">
        <f t="shared" si="38"/>
        <v>3.2557</v>
      </c>
      <c r="E187" s="90">
        <f t="shared" si="38"/>
        <v>1</v>
      </c>
      <c r="F187" s="90">
        <f t="shared" si="38"/>
        <v>1</v>
      </c>
      <c r="G187" s="90">
        <f t="shared" si="38"/>
        <v>1</v>
      </c>
      <c r="H187" s="90">
        <f t="shared" si="38"/>
        <v>29.2</v>
      </c>
      <c r="I187" s="90">
        <f t="shared" si="38"/>
        <v>1</v>
      </c>
      <c r="J187" s="90">
        <f t="shared" si="38"/>
        <v>2.9201000000000001</v>
      </c>
      <c r="K187" s="90">
        <f t="shared" si="38"/>
        <v>0.88649999999999995</v>
      </c>
      <c r="L187" s="90">
        <f t="shared" si="38"/>
        <v>1</v>
      </c>
      <c r="M187" s="90">
        <f t="shared" si="38"/>
        <v>1</v>
      </c>
      <c r="N187" s="90">
        <f t="shared" si="38"/>
        <v>0.88649999999999995</v>
      </c>
      <c r="O187" s="90">
        <f t="shared" si="38"/>
        <v>1.1244000000000001</v>
      </c>
      <c r="P187" s="90">
        <f t="shared" si="38"/>
        <v>1</v>
      </c>
      <c r="Q187" s="90" t="str">
        <f t="shared" si="38"/>
        <v/>
      </c>
      <c r="R187" s="90" t="str">
        <f t="shared" si="38"/>
        <v/>
      </c>
      <c r="S187" s="90" t="str">
        <f t="shared" si="38"/>
        <v/>
      </c>
      <c r="T187" s="90" t="str">
        <f t="shared" si="38"/>
        <v/>
      </c>
      <c r="U187" s="90" t="str">
        <f t="shared" si="38"/>
        <v/>
      </c>
      <c r="V187" s="90" t="str">
        <f t="shared" si="38"/>
        <v/>
      </c>
      <c r="W187" s="90" t="str">
        <f t="shared" si="38"/>
        <v/>
      </c>
      <c r="X187" s="90" t="str">
        <f t="shared" si="38"/>
        <v/>
      </c>
      <c r="Y187" s="78" t="str">
        <f t="shared" si="39"/>
        <v/>
      </c>
    </row>
    <row r="188" spans="1:25">
      <c r="A188" s="91">
        <f t="shared" si="28"/>
        <v>41639</v>
      </c>
      <c r="B188" s="90">
        <f t="shared" si="39"/>
        <v>1</v>
      </c>
      <c r="C188" s="90">
        <f t="shared" si="38"/>
        <v>1.0879000000000001</v>
      </c>
      <c r="D188" s="90">
        <f t="shared" si="38"/>
        <v>3.2862</v>
      </c>
      <c r="E188" s="90">
        <f t="shared" si="38"/>
        <v>1</v>
      </c>
      <c r="F188" s="90">
        <f t="shared" si="38"/>
        <v>1</v>
      </c>
      <c r="G188" s="90">
        <f t="shared" si="38"/>
        <v>1</v>
      </c>
      <c r="H188" s="90">
        <f t="shared" si="38"/>
        <v>29.35</v>
      </c>
      <c r="I188" s="90">
        <f t="shared" si="38"/>
        <v>1</v>
      </c>
      <c r="J188" s="90">
        <f t="shared" si="38"/>
        <v>2.9363000000000001</v>
      </c>
      <c r="K188" s="90">
        <f t="shared" si="38"/>
        <v>0.89480000000000004</v>
      </c>
      <c r="L188" s="90">
        <f t="shared" si="38"/>
        <v>1</v>
      </c>
      <c r="M188" s="90">
        <f t="shared" si="38"/>
        <v>1</v>
      </c>
      <c r="N188" s="90">
        <f t="shared" si="38"/>
        <v>0.89480000000000004</v>
      </c>
      <c r="O188" s="90">
        <f t="shared" si="38"/>
        <v>1.1323000000000001</v>
      </c>
      <c r="P188" s="90">
        <f t="shared" si="38"/>
        <v>1</v>
      </c>
      <c r="Q188" s="90" t="str">
        <f t="shared" si="38"/>
        <v/>
      </c>
      <c r="R188" s="90" t="str">
        <f t="shared" si="38"/>
        <v/>
      </c>
      <c r="S188" s="90" t="str">
        <f t="shared" si="38"/>
        <v/>
      </c>
      <c r="T188" s="90" t="str">
        <f t="shared" si="38"/>
        <v/>
      </c>
      <c r="U188" s="90" t="str">
        <f t="shared" si="38"/>
        <v/>
      </c>
      <c r="V188" s="90" t="str">
        <f t="shared" si="38"/>
        <v/>
      </c>
      <c r="W188" s="90" t="str">
        <f t="shared" si="38"/>
        <v/>
      </c>
      <c r="X188" s="90" t="str">
        <f t="shared" si="38"/>
        <v/>
      </c>
      <c r="Y188" s="78" t="str">
        <f t="shared" si="39"/>
        <v/>
      </c>
    </row>
    <row r="189" spans="1:25">
      <c r="A189" s="91">
        <f t="shared" si="28"/>
        <v>41640</v>
      </c>
      <c r="B189" s="90">
        <f t="shared" si="39"/>
        <v>1</v>
      </c>
      <c r="C189" s="90">
        <f t="shared" si="38"/>
        <v>1.0879000000000001</v>
      </c>
      <c r="D189" s="90">
        <f t="shared" si="38"/>
        <v>3.2862</v>
      </c>
      <c r="E189" s="90">
        <f t="shared" si="38"/>
        <v>1</v>
      </c>
      <c r="F189" s="90">
        <f t="shared" si="38"/>
        <v>1</v>
      </c>
      <c r="G189" s="90">
        <f t="shared" si="38"/>
        <v>1</v>
      </c>
      <c r="H189" s="90">
        <f t="shared" si="38"/>
        <v>29.35</v>
      </c>
      <c r="I189" s="90">
        <f t="shared" si="38"/>
        <v>1</v>
      </c>
      <c r="J189" s="90">
        <f t="shared" si="38"/>
        <v>2.9363000000000001</v>
      </c>
      <c r="K189" s="90">
        <f t="shared" si="38"/>
        <v>0.89480000000000004</v>
      </c>
      <c r="L189" s="90">
        <f t="shared" si="38"/>
        <v>1</v>
      </c>
      <c r="M189" s="90">
        <f t="shared" si="38"/>
        <v>1</v>
      </c>
      <c r="N189" s="90">
        <f t="shared" si="38"/>
        <v>0.89480000000000004</v>
      </c>
      <c r="O189" s="90">
        <f t="shared" si="38"/>
        <v>1.1323000000000001</v>
      </c>
      <c r="P189" s="90">
        <f t="shared" si="38"/>
        <v>1</v>
      </c>
      <c r="Q189" s="90" t="str">
        <f t="shared" si="38"/>
        <v/>
      </c>
      <c r="R189" s="90" t="str">
        <f t="shared" si="38"/>
        <v/>
      </c>
      <c r="S189" s="90" t="str">
        <f t="shared" si="38"/>
        <v/>
      </c>
      <c r="T189" s="90" t="str">
        <f t="shared" si="38"/>
        <v/>
      </c>
      <c r="U189" s="90" t="str">
        <f t="shared" si="38"/>
        <v/>
      </c>
      <c r="V189" s="90" t="str">
        <f t="shared" si="38"/>
        <v/>
      </c>
      <c r="W189" s="90" t="str">
        <f t="shared" si="38"/>
        <v/>
      </c>
      <c r="X189" s="90" t="str">
        <f t="shared" si="38"/>
        <v/>
      </c>
      <c r="Y189" s="78" t="str">
        <f t="shared" si="39"/>
        <v/>
      </c>
    </row>
    <row r="190" spans="1:25">
      <c r="A190" s="91">
        <f t="shared" si="28"/>
        <v>41641</v>
      </c>
      <c r="B190" s="90">
        <f t="shared" si="39"/>
        <v>1</v>
      </c>
      <c r="C190" s="90">
        <f t="shared" si="38"/>
        <v>1.0842000000000001</v>
      </c>
      <c r="D190" s="90">
        <f t="shared" si="38"/>
        <v>3.2728999999999999</v>
      </c>
      <c r="E190" s="90">
        <f t="shared" si="38"/>
        <v>1</v>
      </c>
      <c r="F190" s="90">
        <f t="shared" si="38"/>
        <v>1</v>
      </c>
      <c r="G190" s="90">
        <f t="shared" si="38"/>
        <v>1</v>
      </c>
      <c r="H190" s="90">
        <f t="shared" si="38"/>
        <v>29.36</v>
      </c>
      <c r="I190" s="90">
        <f t="shared" si="38"/>
        <v>1</v>
      </c>
      <c r="J190" s="90">
        <f t="shared" si="38"/>
        <v>2.9245000000000001</v>
      </c>
      <c r="K190" s="90">
        <f t="shared" si="38"/>
        <v>0.89119999999999999</v>
      </c>
      <c r="L190" s="90">
        <f t="shared" si="38"/>
        <v>1</v>
      </c>
      <c r="M190" s="90">
        <f t="shared" si="38"/>
        <v>1</v>
      </c>
      <c r="N190" s="90">
        <f t="shared" si="38"/>
        <v>0.89119999999999999</v>
      </c>
      <c r="O190" s="90">
        <f t="shared" si="38"/>
        <v>1.1276999999999999</v>
      </c>
      <c r="P190" s="90">
        <f t="shared" si="38"/>
        <v>1</v>
      </c>
      <c r="Q190" s="90" t="str">
        <f t="shared" si="38"/>
        <v/>
      </c>
      <c r="R190" s="90" t="str">
        <f t="shared" si="38"/>
        <v/>
      </c>
      <c r="S190" s="90" t="str">
        <f t="shared" si="38"/>
        <v/>
      </c>
      <c r="T190" s="90" t="str">
        <f t="shared" si="38"/>
        <v/>
      </c>
      <c r="U190" s="90" t="str">
        <f t="shared" si="38"/>
        <v/>
      </c>
      <c r="V190" s="90" t="str">
        <f t="shared" si="38"/>
        <v/>
      </c>
      <c r="W190" s="90" t="str">
        <f t="shared" si="38"/>
        <v/>
      </c>
      <c r="X190" s="90" t="str">
        <f t="shared" si="38"/>
        <v/>
      </c>
      <c r="Y190" s="78" t="str">
        <f t="shared" si="39"/>
        <v/>
      </c>
    </row>
    <row r="191" spans="1:25">
      <c r="A191" s="91">
        <f t="shared" si="28"/>
        <v>41642</v>
      </c>
      <c r="B191" s="90">
        <f t="shared" si="39"/>
        <v>1</v>
      </c>
      <c r="C191" s="90">
        <f t="shared" si="38"/>
        <v>1.0899000000000001</v>
      </c>
      <c r="D191" s="90">
        <f t="shared" si="38"/>
        <v>3.2986</v>
      </c>
      <c r="E191" s="90">
        <f t="shared" si="38"/>
        <v>1</v>
      </c>
      <c r="F191" s="90">
        <f t="shared" si="38"/>
        <v>1</v>
      </c>
      <c r="G191" s="90">
        <f t="shared" si="38"/>
        <v>1</v>
      </c>
      <c r="H191" s="90">
        <f t="shared" si="38"/>
        <v>29.64</v>
      </c>
      <c r="I191" s="90">
        <f t="shared" si="38"/>
        <v>1</v>
      </c>
      <c r="J191" s="90">
        <f t="shared" si="38"/>
        <v>2.9582000000000002</v>
      </c>
      <c r="K191" s="90">
        <f t="shared" ref="C191:X202" si="40">IF(K$3="","",IF(K$3="AUD",1,IF(ISNA(VLOOKUP($A191,RBA_Curr_Exch,HLOOKUP(K$3,RBA_Stations,2,FALSE),FALSE)),VLOOKUP($A191,RBA_Curr_Exch,HLOOKUP(K$3,RBA_Stations,2,FALSE),TRUE),VLOOKUP($A191,RBA_Curr_Exch,HLOOKUP(K$3,RBA_Stations,2,FALSE),FALSE))))</f>
        <v>0.8982</v>
      </c>
      <c r="L191" s="90">
        <f t="shared" si="40"/>
        <v>1</v>
      </c>
      <c r="M191" s="90">
        <f t="shared" si="40"/>
        <v>1</v>
      </c>
      <c r="N191" s="90">
        <f t="shared" si="40"/>
        <v>0.8982</v>
      </c>
      <c r="O191" s="90">
        <f t="shared" si="40"/>
        <v>1.1380999999999999</v>
      </c>
      <c r="P191" s="90">
        <f t="shared" si="40"/>
        <v>1</v>
      </c>
      <c r="Q191" s="90" t="str">
        <f t="shared" si="40"/>
        <v/>
      </c>
      <c r="R191" s="90" t="str">
        <f t="shared" si="40"/>
        <v/>
      </c>
      <c r="S191" s="90" t="str">
        <f t="shared" si="40"/>
        <v/>
      </c>
      <c r="T191" s="90" t="str">
        <f t="shared" si="40"/>
        <v/>
      </c>
      <c r="U191" s="90" t="str">
        <f t="shared" si="40"/>
        <v/>
      </c>
      <c r="V191" s="90" t="str">
        <f t="shared" si="40"/>
        <v/>
      </c>
      <c r="W191" s="90" t="str">
        <f t="shared" si="40"/>
        <v/>
      </c>
      <c r="X191" s="90" t="str">
        <f t="shared" si="40"/>
        <v/>
      </c>
      <c r="Y191" s="78" t="str">
        <f t="shared" si="39"/>
        <v/>
      </c>
    </row>
    <row r="192" spans="1:25">
      <c r="A192" s="91">
        <f t="shared" si="28"/>
        <v>41643</v>
      </c>
      <c r="B192" s="90">
        <f t="shared" si="39"/>
        <v>1</v>
      </c>
      <c r="C192" s="90">
        <f t="shared" si="40"/>
        <v>1.0899000000000001</v>
      </c>
      <c r="D192" s="90">
        <f t="shared" si="40"/>
        <v>3.2986</v>
      </c>
      <c r="E192" s="90">
        <f t="shared" si="40"/>
        <v>1</v>
      </c>
      <c r="F192" s="90">
        <f t="shared" si="40"/>
        <v>1</v>
      </c>
      <c r="G192" s="90">
        <f t="shared" si="40"/>
        <v>1</v>
      </c>
      <c r="H192" s="90">
        <f t="shared" si="40"/>
        <v>29.64</v>
      </c>
      <c r="I192" s="90">
        <f t="shared" si="40"/>
        <v>1</v>
      </c>
      <c r="J192" s="90">
        <f t="shared" si="40"/>
        <v>2.9582000000000002</v>
      </c>
      <c r="K192" s="90">
        <f t="shared" si="40"/>
        <v>0.8982</v>
      </c>
      <c r="L192" s="90">
        <f t="shared" si="40"/>
        <v>1</v>
      </c>
      <c r="M192" s="90">
        <f t="shared" si="40"/>
        <v>1</v>
      </c>
      <c r="N192" s="90">
        <f t="shared" si="40"/>
        <v>0.8982</v>
      </c>
      <c r="O192" s="90">
        <f t="shared" si="40"/>
        <v>1.1380999999999999</v>
      </c>
      <c r="P192" s="90">
        <f t="shared" si="40"/>
        <v>1</v>
      </c>
      <c r="Q192" s="90" t="str">
        <f t="shared" si="40"/>
        <v/>
      </c>
      <c r="R192" s="90" t="str">
        <f t="shared" si="40"/>
        <v/>
      </c>
      <c r="S192" s="90" t="str">
        <f t="shared" si="40"/>
        <v/>
      </c>
      <c r="T192" s="90" t="str">
        <f t="shared" si="40"/>
        <v/>
      </c>
      <c r="U192" s="90" t="str">
        <f t="shared" si="40"/>
        <v/>
      </c>
      <c r="V192" s="90" t="str">
        <f t="shared" si="40"/>
        <v/>
      </c>
      <c r="W192" s="90" t="str">
        <f t="shared" si="40"/>
        <v/>
      </c>
      <c r="X192" s="90" t="str">
        <f t="shared" si="40"/>
        <v/>
      </c>
      <c r="Y192" s="78" t="str">
        <f t="shared" si="39"/>
        <v/>
      </c>
    </row>
    <row r="193" spans="1:25">
      <c r="A193" s="91">
        <f t="shared" si="28"/>
        <v>41644</v>
      </c>
      <c r="B193" s="90">
        <f t="shared" si="39"/>
        <v>1</v>
      </c>
      <c r="C193" s="90">
        <f t="shared" si="40"/>
        <v>1.0899000000000001</v>
      </c>
      <c r="D193" s="90">
        <f t="shared" si="40"/>
        <v>3.2986</v>
      </c>
      <c r="E193" s="90">
        <f t="shared" si="40"/>
        <v>1</v>
      </c>
      <c r="F193" s="90">
        <f t="shared" si="40"/>
        <v>1</v>
      </c>
      <c r="G193" s="90">
        <f t="shared" si="40"/>
        <v>1</v>
      </c>
      <c r="H193" s="90">
        <f t="shared" si="40"/>
        <v>29.64</v>
      </c>
      <c r="I193" s="90">
        <f t="shared" si="40"/>
        <v>1</v>
      </c>
      <c r="J193" s="90">
        <f t="shared" si="40"/>
        <v>2.9582000000000002</v>
      </c>
      <c r="K193" s="90">
        <f t="shared" si="40"/>
        <v>0.8982</v>
      </c>
      <c r="L193" s="90">
        <f t="shared" si="40"/>
        <v>1</v>
      </c>
      <c r="M193" s="90">
        <f t="shared" si="40"/>
        <v>1</v>
      </c>
      <c r="N193" s="90">
        <f t="shared" si="40"/>
        <v>0.8982</v>
      </c>
      <c r="O193" s="90">
        <f t="shared" si="40"/>
        <v>1.1380999999999999</v>
      </c>
      <c r="P193" s="90">
        <f t="shared" si="40"/>
        <v>1</v>
      </c>
      <c r="Q193" s="90" t="str">
        <f t="shared" si="40"/>
        <v/>
      </c>
      <c r="R193" s="90" t="str">
        <f t="shared" si="40"/>
        <v/>
      </c>
      <c r="S193" s="90" t="str">
        <f t="shared" si="40"/>
        <v/>
      </c>
      <c r="T193" s="90" t="str">
        <f t="shared" si="40"/>
        <v/>
      </c>
      <c r="U193" s="90" t="str">
        <f t="shared" si="40"/>
        <v/>
      </c>
      <c r="V193" s="90" t="str">
        <f t="shared" si="40"/>
        <v/>
      </c>
      <c r="W193" s="90" t="str">
        <f t="shared" si="40"/>
        <v/>
      </c>
      <c r="X193" s="90" t="str">
        <f t="shared" si="40"/>
        <v/>
      </c>
      <c r="Y193" s="78" t="str">
        <f t="shared" si="39"/>
        <v/>
      </c>
    </row>
    <row r="194" spans="1:25">
      <c r="A194" s="91">
        <f t="shared" si="28"/>
        <v>41645</v>
      </c>
      <c r="B194" s="90">
        <f t="shared" si="39"/>
        <v>1</v>
      </c>
      <c r="C194" s="90">
        <f t="shared" si="40"/>
        <v>1.0837000000000001</v>
      </c>
      <c r="D194" s="90">
        <f t="shared" si="40"/>
        <v>3.2865000000000002</v>
      </c>
      <c r="E194" s="90">
        <f t="shared" si="40"/>
        <v>1</v>
      </c>
      <c r="F194" s="90">
        <f t="shared" si="40"/>
        <v>1</v>
      </c>
      <c r="G194" s="90">
        <f t="shared" si="40"/>
        <v>1</v>
      </c>
      <c r="H194" s="90">
        <f t="shared" si="40"/>
        <v>29.64</v>
      </c>
      <c r="I194" s="90">
        <f t="shared" si="40"/>
        <v>1</v>
      </c>
      <c r="J194" s="90">
        <f t="shared" si="40"/>
        <v>2.9451000000000001</v>
      </c>
      <c r="K194" s="90">
        <f t="shared" si="40"/>
        <v>0.89490000000000003</v>
      </c>
      <c r="L194" s="90">
        <f t="shared" si="40"/>
        <v>1</v>
      </c>
      <c r="M194" s="90">
        <f t="shared" si="40"/>
        <v>1</v>
      </c>
      <c r="N194" s="90">
        <f t="shared" si="40"/>
        <v>0.89490000000000003</v>
      </c>
      <c r="O194" s="90">
        <f t="shared" si="40"/>
        <v>1.1357999999999999</v>
      </c>
      <c r="P194" s="90">
        <f t="shared" si="40"/>
        <v>1</v>
      </c>
      <c r="Q194" s="90" t="str">
        <f t="shared" si="40"/>
        <v/>
      </c>
      <c r="R194" s="90" t="str">
        <f t="shared" si="40"/>
        <v/>
      </c>
      <c r="S194" s="90" t="str">
        <f t="shared" si="40"/>
        <v/>
      </c>
      <c r="T194" s="90" t="str">
        <f t="shared" si="40"/>
        <v/>
      </c>
      <c r="U194" s="90" t="str">
        <f t="shared" si="40"/>
        <v/>
      </c>
      <c r="V194" s="90" t="str">
        <f t="shared" si="40"/>
        <v/>
      </c>
      <c r="W194" s="90" t="str">
        <f t="shared" si="40"/>
        <v/>
      </c>
      <c r="X194" s="90" t="str">
        <f t="shared" si="40"/>
        <v/>
      </c>
      <c r="Y194" s="78" t="str">
        <f t="shared" si="39"/>
        <v/>
      </c>
    </row>
    <row r="195" spans="1:25">
      <c r="A195" s="91">
        <f t="shared" si="28"/>
        <v>41646</v>
      </c>
      <c r="B195" s="90">
        <f t="shared" ref="B195:Y204" si="41">IF(B$3="","",IF(B$3="AUD",1,IF(ISNA(VLOOKUP($A195,RBA_Curr_Exch,HLOOKUP(B$3,RBA_Stations,2,FALSE),FALSE)),VLOOKUP($A195,RBA_Curr_Exch,HLOOKUP(B$3,RBA_Stations,2,FALSE),TRUE),VLOOKUP($A195,RBA_Curr_Exch,HLOOKUP(B$3,RBA_Stations,2,FALSE),FALSE))))</f>
        <v>1</v>
      </c>
      <c r="C195" s="90">
        <f t="shared" si="40"/>
        <v>1.08</v>
      </c>
      <c r="D195" s="90">
        <f t="shared" si="40"/>
        <v>3.2759</v>
      </c>
      <c r="E195" s="90">
        <f t="shared" si="40"/>
        <v>1</v>
      </c>
      <c r="F195" s="90">
        <f t="shared" si="40"/>
        <v>1</v>
      </c>
      <c r="G195" s="90">
        <f t="shared" si="40"/>
        <v>1</v>
      </c>
      <c r="H195" s="90">
        <f t="shared" si="40"/>
        <v>29.53</v>
      </c>
      <c r="I195" s="90">
        <f t="shared" si="40"/>
        <v>1</v>
      </c>
      <c r="J195" s="90">
        <f t="shared" si="40"/>
        <v>2.9302000000000001</v>
      </c>
      <c r="K195" s="90">
        <f t="shared" si="40"/>
        <v>0.89200000000000002</v>
      </c>
      <c r="L195" s="90">
        <f t="shared" si="40"/>
        <v>1</v>
      </c>
      <c r="M195" s="90">
        <f t="shared" si="40"/>
        <v>1</v>
      </c>
      <c r="N195" s="90">
        <f t="shared" si="40"/>
        <v>0.89200000000000002</v>
      </c>
      <c r="O195" s="90">
        <f t="shared" si="40"/>
        <v>1.1325000000000001</v>
      </c>
      <c r="P195" s="90">
        <f t="shared" si="40"/>
        <v>1</v>
      </c>
      <c r="Q195" s="90" t="str">
        <f t="shared" si="40"/>
        <v/>
      </c>
      <c r="R195" s="90" t="str">
        <f t="shared" si="40"/>
        <v/>
      </c>
      <c r="S195" s="90" t="str">
        <f t="shared" si="40"/>
        <v/>
      </c>
      <c r="T195" s="90" t="str">
        <f t="shared" si="40"/>
        <v/>
      </c>
      <c r="U195" s="90" t="str">
        <f t="shared" si="40"/>
        <v/>
      </c>
      <c r="V195" s="90" t="str">
        <f t="shared" si="40"/>
        <v/>
      </c>
      <c r="W195" s="90" t="str">
        <f t="shared" si="40"/>
        <v/>
      </c>
      <c r="X195" s="90" t="str">
        <f t="shared" si="40"/>
        <v/>
      </c>
      <c r="Y195" s="78" t="str">
        <f t="shared" si="41"/>
        <v/>
      </c>
    </row>
    <row r="196" spans="1:25">
      <c r="A196" s="91">
        <f t="shared" si="28"/>
        <v>41647</v>
      </c>
      <c r="B196" s="90">
        <f t="shared" si="41"/>
        <v>1</v>
      </c>
      <c r="C196" s="90">
        <f t="shared" si="40"/>
        <v>1.0768</v>
      </c>
      <c r="D196" s="90">
        <f t="shared" si="40"/>
        <v>3.2799</v>
      </c>
      <c r="E196" s="90">
        <f t="shared" si="40"/>
        <v>1</v>
      </c>
      <c r="F196" s="90">
        <f t="shared" si="40"/>
        <v>1</v>
      </c>
      <c r="G196" s="90">
        <f t="shared" si="40"/>
        <v>1</v>
      </c>
      <c r="H196" s="90">
        <f t="shared" si="40"/>
        <v>29.52</v>
      </c>
      <c r="I196" s="90">
        <f t="shared" si="40"/>
        <v>1</v>
      </c>
      <c r="J196" s="90">
        <f t="shared" si="40"/>
        <v>2.9298000000000002</v>
      </c>
      <c r="K196" s="90">
        <f t="shared" si="40"/>
        <v>0.8931</v>
      </c>
      <c r="L196" s="90">
        <f t="shared" si="40"/>
        <v>1</v>
      </c>
      <c r="M196" s="90">
        <f t="shared" si="40"/>
        <v>1</v>
      </c>
      <c r="N196" s="90">
        <f t="shared" si="40"/>
        <v>0.8931</v>
      </c>
      <c r="O196" s="90">
        <f t="shared" si="40"/>
        <v>1.1345000000000001</v>
      </c>
      <c r="P196" s="90">
        <f t="shared" si="40"/>
        <v>1</v>
      </c>
      <c r="Q196" s="90" t="str">
        <f t="shared" si="40"/>
        <v/>
      </c>
      <c r="R196" s="90" t="str">
        <f t="shared" si="40"/>
        <v/>
      </c>
      <c r="S196" s="90" t="str">
        <f t="shared" si="40"/>
        <v/>
      </c>
      <c r="T196" s="90" t="str">
        <f t="shared" si="40"/>
        <v/>
      </c>
      <c r="U196" s="90" t="str">
        <f t="shared" si="40"/>
        <v/>
      </c>
      <c r="V196" s="90" t="str">
        <f t="shared" si="40"/>
        <v/>
      </c>
      <c r="W196" s="90" t="str">
        <f t="shared" si="40"/>
        <v/>
      </c>
      <c r="X196" s="90" t="str">
        <f t="shared" si="40"/>
        <v/>
      </c>
      <c r="Y196" s="78" t="str">
        <f t="shared" si="41"/>
        <v/>
      </c>
    </row>
    <row r="197" spans="1:25">
      <c r="A197" s="91">
        <f t="shared" si="28"/>
        <v>41648</v>
      </c>
      <c r="B197" s="90">
        <f t="shared" si="41"/>
        <v>1</v>
      </c>
      <c r="C197" s="90">
        <f t="shared" si="40"/>
        <v>1.0758000000000001</v>
      </c>
      <c r="D197" s="90">
        <f t="shared" si="40"/>
        <v>3.2618999999999998</v>
      </c>
      <c r="E197" s="90">
        <f t="shared" si="40"/>
        <v>1</v>
      </c>
      <c r="F197" s="90">
        <f t="shared" si="40"/>
        <v>1</v>
      </c>
      <c r="G197" s="90">
        <f t="shared" si="40"/>
        <v>1</v>
      </c>
      <c r="H197" s="90">
        <f t="shared" si="40"/>
        <v>29.31</v>
      </c>
      <c r="I197" s="90">
        <f t="shared" si="40"/>
        <v>1</v>
      </c>
      <c r="J197" s="90">
        <f t="shared" si="40"/>
        <v>2.9110999999999998</v>
      </c>
      <c r="K197" s="90">
        <f t="shared" si="40"/>
        <v>0.88819999999999999</v>
      </c>
      <c r="L197" s="90">
        <f t="shared" si="40"/>
        <v>1</v>
      </c>
      <c r="M197" s="90">
        <f t="shared" si="40"/>
        <v>1</v>
      </c>
      <c r="N197" s="90">
        <f t="shared" si="40"/>
        <v>0.88819999999999999</v>
      </c>
      <c r="O197" s="90">
        <f t="shared" si="40"/>
        <v>1.1301000000000001</v>
      </c>
      <c r="P197" s="90">
        <f t="shared" si="40"/>
        <v>1</v>
      </c>
      <c r="Q197" s="90" t="str">
        <f t="shared" si="40"/>
        <v/>
      </c>
      <c r="R197" s="90" t="str">
        <f t="shared" si="40"/>
        <v/>
      </c>
      <c r="S197" s="90" t="str">
        <f t="shared" si="40"/>
        <v/>
      </c>
      <c r="T197" s="90" t="str">
        <f t="shared" si="40"/>
        <v/>
      </c>
      <c r="U197" s="90" t="str">
        <f t="shared" si="40"/>
        <v/>
      </c>
      <c r="V197" s="90" t="str">
        <f t="shared" si="40"/>
        <v/>
      </c>
      <c r="W197" s="90" t="str">
        <f t="shared" si="40"/>
        <v/>
      </c>
      <c r="X197" s="90" t="str">
        <f t="shared" si="40"/>
        <v/>
      </c>
      <c r="Y197" s="78" t="str">
        <f t="shared" si="41"/>
        <v/>
      </c>
    </row>
    <row r="198" spans="1:25">
      <c r="A198" s="91">
        <f t="shared" si="28"/>
        <v>41649</v>
      </c>
      <c r="B198" s="90">
        <f t="shared" si="41"/>
        <v>1</v>
      </c>
      <c r="C198" s="90">
        <f t="shared" si="40"/>
        <v>1.08</v>
      </c>
      <c r="D198" s="90">
        <f t="shared" si="40"/>
        <v>3.2704</v>
      </c>
      <c r="E198" s="90">
        <f t="shared" si="40"/>
        <v>1</v>
      </c>
      <c r="F198" s="90">
        <f t="shared" si="40"/>
        <v>1</v>
      </c>
      <c r="G198" s="90">
        <f t="shared" si="40"/>
        <v>1</v>
      </c>
      <c r="H198" s="90">
        <f t="shared" si="40"/>
        <v>29.4</v>
      </c>
      <c r="I198" s="90">
        <f t="shared" si="40"/>
        <v>1</v>
      </c>
      <c r="J198" s="90">
        <f t="shared" si="40"/>
        <v>2.9079000000000002</v>
      </c>
      <c r="K198" s="90">
        <f t="shared" si="40"/>
        <v>0.89049999999999996</v>
      </c>
      <c r="L198" s="90">
        <f t="shared" si="40"/>
        <v>1</v>
      </c>
      <c r="M198" s="90">
        <f t="shared" si="40"/>
        <v>1</v>
      </c>
      <c r="N198" s="90">
        <f t="shared" si="40"/>
        <v>0.89049999999999996</v>
      </c>
      <c r="O198" s="90">
        <f t="shared" si="40"/>
        <v>1.1306</v>
      </c>
      <c r="P198" s="90">
        <f t="shared" si="40"/>
        <v>1</v>
      </c>
      <c r="Q198" s="90" t="str">
        <f t="shared" si="40"/>
        <v/>
      </c>
      <c r="R198" s="90" t="str">
        <f t="shared" si="40"/>
        <v/>
      </c>
      <c r="S198" s="90" t="str">
        <f t="shared" si="40"/>
        <v/>
      </c>
      <c r="T198" s="90" t="str">
        <f t="shared" si="40"/>
        <v/>
      </c>
      <c r="U198" s="90" t="str">
        <f t="shared" si="40"/>
        <v/>
      </c>
      <c r="V198" s="90" t="str">
        <f t="shared" si="40"/>
        <v/>
      </c>
      <c r="W198" s="90" t="str">
        <f t="shared" si="40"/>
        <v/>
      </c>
      <c r="X198" s="90" t="str">
        <f t="shared" si="40"/>
        <v/>
      </c>
      <c r="Y198" s="78" t="str">
        <f t="shared" si="41"/>
        <v/>
      </c>
    </row>
    <row r="199" spans="1:25">
      <c r="A199" s="91">
        <f t="shared" ref="A199:A262" si="42">A198+1</f>
        <v>41650</v>
      </c>
      <c r="B199" s="90">
        <f t="shared" si="41"/>
        <v>1</v>
      </c>
      <c r="C199" s="90">
        <f t="shared" si="40"/>
        <v>1.08</v>
      </c>
      <c r="D199" s="90">
        <f t="shared" si="40"/>
        <v>3.2704</v>
      </c>
      <c r="E199" s="90">
        <f t="shared" si="40"/>
        <v>1</v>
      </c>
      <c r="F199" s="90">
        <f t="shared" si="40"/>
        <v>1</v>
      </c>
      <c r="G199" s="90">
        <f t="shared" si="40"/>
        <v>1</v>
      </c>
      <c r="H199" s="90">
        <f t="shared" si="40"/>
        <v>29.4</v>
      </c>
      <c r="I199" s="90">
        <f t="shared" si="40"/>
        <v>1</v>
      </c>
      <c r="J199" s="90">
        <f t="shared" si="40"/>
        <v>2.9079000000000002</v>
      </c>
      <c r="K199" s="90">
        <f t="shared" si="40"/>
        <v>0.89049999999999996</v>
      </c>
      <c r="L199" s="90">
        <f t="shared" si="40"/>
        <v>1</v>
      </c>
      <c r="M199" s="90">
        <f t="shared" si="40"/>
        <v>1</v>
      </c>
      <c r="N199" s="90">
        <f t="shared" si="40"/>
        <v>0.89049999999999996</v>
      </c>
      <c r="O199" s="90">
        <f t="shared" si="40"/>
        <v>1.1306</v>
      </c>
      <c r="P199" s="90">
        <f t="shared" si="40"/>
        <v>1</v>
      </c>
      <c r="Q199" s="90" t="str">
        <f t="shared" si="40"/>
        <v/>
      </c>
      <c r="R199" s="90" t="str">
        <f t="shared" si="40"/>
        <v/>
      </c>
      <c r="S199" s="90" t="str">
        <f t="shared" si="40"/>
        <v/>
      </c>
      <c r="T199" s="90" t="str">
        <f t="shared" si="40"/>
        <v/>
      </c>
      <c r="U199" s="90" t="str">
        <f t="shared" si="40"/>
        <v/>
      </c>
      <c r="V199" s="90" t="str">
        <f t="shared" si="40"/>
        <v/>
      </c>
      <c r="W199" s="90" t="str">
        <f t="shared" si="40"/>
        <v/>
      </c>
      <c r="X199" s="90" t="str">
        <f t="shared" si="40"/>
        <v/>
      </c>
      <c r="Y199" s="78" t="str">
        <f t="shared" si="41"/>
        <v/>
      </c>
    </row>
    <row r="200" spans="1:25">
      <c r="A200" s="91">
        <f t="shared" si="42"/>
        <v>41651</v>
      </c>
      <c r="B200" s="90">
        <f t="shared" si="41"/>
        <v>1</v>
      </c>
      <c r="C200" s="90">
        <f t="shared" si="40"/>
        <v>1.08</v>
      </c>
      <c r="D200" s="90">
        <f t="shared" si="40"/>
        <v>3.2704</v>
      </c>
      <c r="E200" s="90">
        <f t="shared" si="40"/>
        <v>1</v>
      </c>
      <c r="F200" s="90">
        <f t="shared" si="40"/>
        <v>1</v>
      </c>
      <c r="G200" s="90">
        <f t="shared" si="40"/>
        <v>1</v>
      </c>
      <c r="H200" s="90">
        <f t="shared" si="40"/>
        <v>29.4</v>
      </c>
      <c r="I200" s="90">
        <f t="shared" si="40"/>
        <v>1</v>
      </c>
      <c r="J200" s="90">
        <f t="shared" si="40"/>
        <v>2.9079000000000002</v>
      </c>
      <c r="K200" s="90">
        <f t="shared" si="40"/>
        <v>0.89049999999999996</v>
      </c>
      <c r="L200" s="90">
        <f t="shared" si="40"/>
        <v>1</v>
      </c>
      <c r="M200" s="90">
        <f t="shared" si="40"/>
        <v>1</v>
      </c>
      <c r="N200" s="90">
        <f t="shared" si="40"/>
        <v>0.89049999999999996</v>
      </c>
      <c r="O200" s="90">
        <f t="shared" si="40"/>
        <v>1.1306</v>
      </c>
      <c r="P200" s="90">
        <f t="shared" si="40"/>
        <v>1</v>
      </c>
      <c r="Q200" s="90" t="str">
        <f t="shared" si="40"/>
        <v/>
      </c>
      <c r="R200" s="90" t="str">
        <f t="shared" si="40"/>
        <v/>
      </c>
      <c r="S200" s="90" t="str">
        <f t="shared" si="40"/>
        <v/>
      </c>
      <c r="T200" s="90" t="str">
        <f t="shared" si="40"/>
        <v/>
      </c>
      <c r="U200" s="90" t="str">
        <f t="shared" si="40"/>
        <v/>
      </c>
      <c r="V200" s="90" t="str">
        <f t="shared" si="40"/>
        <v/>
      </c>
      <c r="W200" s="90" t="str">
        <f t="shared" si="40"/>
        <v/>
      </c>
      <c r="X200" s="90" t="str">
        <f t="shared" si="40"/>
        <v/>
      </c>
      <c r="Y200" s="78" t="str">
        <f t="shared" si="41"/>
        <v/>
      </c>
    </row>
    <row r="201" spans="1:25">
      <c r="A201" s="91">
        <f t="shared" si="42"/>
        <v>41652</v>
      </c>
      <c r="B201" s="90">
        <f t="shared" si="41"/>
        <v>1</v>
      </c>
      <c r="C201" s="90">
        <f t="shared" si="40"/>
        <v>1.0846</v>
      </c>
      <c r="D201" s="90">
        <f t="shared" si="40"/>
        <v>3.3184999999999998</v>
      </c>
      <c r="E201" s="90">
        <f t="shared" si="40"/>
        <v>1</v>
      </c>
      <c r="F201" s="90">
        <f t="shared" si="40"/>
        <v>1</v>
      </c>
      <c r="G201" s="90">
        <f t="shared" si="40"/>
        <v>1</v>
      </c>
      <c r="H201" s="90">
        <f t="shared" si="40"/>
        <v>29.84</v>
      </c>
      <c r="I201" s="90">
        <f t="shared" si="40"/>
        <v>1</v>
      </c>
      <c r="J201" s="90">
        <f t="shared" si="40"/>
        <v>2.9417</v>
      </c>
      <c r="K201" s="90">
        <f t="shared" si="40"/>
        <v>0.90359999999999996</v>
      </c>
      <c r="L201" s="90">
        <f t="shared" si="40"/>
        <v>1</v>
      </c>
      <c r="M201" s="90">
        <f t="shared" si="40"/>
        <v>1</v>
      </c>
      <c r="N201" s="90">
        <f t="shared" si="40"/>
        <v>0.90359999999999996</v>
      </c>
      <c r="O201" s="90">
        <f t="shared" si="40"/>
        <v>1.1423000000000001</v>
      </c>
      <c r="P201" s="90">
        <f t="shared" si="40"/>
        <v>1</v>
      </c>
      <c r="Q201" s="90" t="str">
        <f t="shared" si="40"/>
        <v/>
      </c>
      <c r="R201" s="90" t="str">
        <f t="shared" si="40"/>
        <v/>
      </c>
      <c r="S201" s="90" t="str">
        <f t="shared" si="40"/>
        <v/>
      </c>
      <c r="T201" s="90" t="str">
        <f t="shared" si="40"/>
        <v/>
      </c>
      <c r="U201" s="90" t="str">
        <f t="shared" si="40"/>
        <v/>
      </c>
      <c r="V201" s="90" t="str">
        <f t="shared" si="40"/>
        <v/>
      </c>
      <c r="W201" s="90" t="str">
        <f t="shared" si="40"/>
        <v/>
      </c>
      <c r="X201" s="90" t="str">
        <f t="shared" si="40"/>
        <v/>
      </c>
      <c r="Y201" s="78" t="str">
        <f t="shared" si="41"/>
        <v/>
      </c>
    </row>
    <row r="202" spans="1:25">
      <c r="A202" s="91">
        <f t="shared" si="42"/>
        <v>41653</v>
      </c>
      <c r="B202" s="90">
        <f t="shared" si="41"/>
        <v>1</v>
      </c>
      <c r="C202" s="90">
        <f t="shared" si="40"/>
        <v>1.0783</v>
      </c>
      <c r="D202" s="90">
        <f t="shared" si="40"/>
        <v>3.3180999999999998</v>
      </c>
      <c r="E202" s="90">
        <f t="shared" si="40"/>
        <v>1</v>
      </c>
      <c r="F202" s="90">
        <f t="shared" si="40"/>
        <v>1</v>
      </c>
      <c r="G202" s="90">
        <f t="shared" si="40"/>
        <v>1</v>
      </c>
      <c r="H202" s="90">
        <f t="shared" si="40"/>
        <v>29.71</v>
      </c>
      <c r="I202" s="90">
        <f t="shared" si="40"/>
        <v>1</v>
      </c>
      <c r="J202" s="90">
        <f t="shared" si="40"/>
        <v>2.9468000000000001</v>
      </c>
      <c r="K202" s="90">
        <f t="shared" si="40"/>
        <v>0.90349999999999997</v>
      </c>
      <c r="L202" s="90">
        <f t="shared" si="40"/>
        <v>1</v>
      </c>
      <c r="M202" s="90">
        <f t="shared" si="40"/>
        <v>1</v>
      </c>
      <c r="N202" s="90">
        <f t="shared" si="40"/>
        <v>0.90349999999999997</v>
      </c>
      <c r="O202" s="90">
        <f t="shared" si="40"/>
        <v>1.1448</v>
      </c>
      <c r="P202" s="90">
        <f t="shared" si="40"/>
        <v>1</v>
      </c>
      <c r="Q202" s="90" t="str">
        <f t="shared" si="40"/>
        <v/>
      </c>
      <c r="R202" s="90" t="str">
        <f t="shared" si="40"/>
        <v/>
      </c>
      <c r="S202" s="90" t="str">
        <f t="shared" si="40"/>
        <v/>
      </c>
      <c r="T202" s="90" t="str">
        <f t="shared" si="40"/>
        <v/>
      </c>
      <c r="U202" s="90" t="str">
        <f t="shared" si="40"/>
        <v/>
      </c>
      <c r="V202" s="90" t="str">
        <f t="shared" si="40"/>
        <v/>
      </c>
      <c r="W202" s="90" t="str">
        <f t="shared" si="40"/>
        <v/>
      </c>
      <c r="X202" s="90" t="str">
        <f t="shared" ref="C202:X214" si="43">IF(X$3="","",IF(X$3="AUD",1,IF(ISNA(VLOOKUP($A202,RBA_Curr_Exch,HLOOKUP(X$3,RBA_Stations,2,FALSE),FALSE)),VLOOKUP($A202,RBA_Curr_Exch,HLOOKUP(X$3,RBA_Stations,2,FALSE),TRUE),VLOOKUP($A202,RBA_Curr_Exch,HLOOKUP(X$3,RBA_Stations,2,FALSE),FALSE))))</f>
        <v/>
      </c>
      <c r="Y202" s="78" t="str">
        <f t="shared" si="41"/>
        <v/>
      </c>
    </row>
    <row r="203" spans="1:25">
      <c r="A203" s="91">
        <f t="shared" si="42"/>
        <v>41654</v>
      </c>
      <c r="B203" s="90">
        <f t="shared" si="41"/>
        <v>1</v>
      </c>
      <c r="C203" s="90">
        <f t="shared" si="43"/>
        <v>1.0686</v>
      </c>
      <c r="D203" s="90">
        <f t="shared" si="43"/>
        <v>3.2732999999999999</v>
      </c>
      <c r="E203" s="90">
        <f t="shared" si="43"/>
        <v>1</v>
      </c>
      <c r="F203" s="90">
        <f t="shared" si="43"/>
        <v>1</v>
      </c>
      <c r="G203" s="90">
        <f t="shared" si="43"/>
        <v>1</v>
      </c>
      <c r="H203" s="90">
        <f t="shared" si="43"/>
        <v>29.3</v>
      </c>
      <c r="I203" s="90">
        <f t="shared" si="43"/>
        <v>1</v>
      </c>
      <c r="J203" s="90">
        <f t="shared" si="43"/>
        <v>2.9283999999999999</v>
      </c>
      <c r="K203" s="90">
        <f t="shared" si="43"/>
        <v>0.89129999999999998</v>
      </c>
      <c r="L203" s="90">
        <f t="shared" si="43"/>
        <v>1</v>
      </c>
      <c r="M203" s="90">
        <f t="shared" si="43"/>
        <v>1</v>
      </c>
      <c r="N203" s="90">
        <f t="shared" si="43"/>
        <v>0.89129999999999998</v>
      </c>
      <c r="O203" s="90">
        <f t="shared" si="43"/>
        <v>1.1328</v>
      </c>
      <c r="P203" s="90">
        <f t="shared" si="43"/>
        <v>1</v>
      </c>
      <c r="Q203" s="90" t="str">
        <f t="shared" si="43"/>
        <v/>
      </c>
      <c r="R203" s="90" t="str">
        <f t="shared" si="43"/>
        <v/>
      </c>
      <c r="S203" s="90" t="str">
        <f t="shared" si="43"/>
        <v/>
      </c>
      <c r="T203" s="90" t="str">
        <f t="shared" si="43"/>
        <v/>
      </c>
      <c r="U203" s="90" t="str">
        <f t="shared" si="43"/>
        <v/>
      </c>
      <c r="V203" s="90" t="str">
        <f t="shared" si="43"/>
        <v/>
      </c>
      <c r="W203" s="90" t="str">
        <f t="shared" si="43"/>
        <v/>
      </c>
      <c r="X203" s="90" t="str">
        <f t="shared" si="43"/>
        <v/>
      </c>
      <c r="Y203" s="78" t="str">
        <f t="shared" si="41"/>
        <v/>
      </c>
    </row>
    <row r="204" spans="1:25">
      <c r="A204" s="91">
        <f t="shared" si="42"/>
        <v>41655</v>
      </c>
      <c r="B204" s="90">
        <f t="shared" si="41"/>
        <v>1</v>
      </c>
      <c r="C204" s="90">
        <f t="shared" si="43"/>
        <v>1.0584</v>
      </c>
      <c r="D204" s="90">
        <f t="shared" si="43"/>
        <v>3.2368999999999999</v>
      </c>
      <c r="E204" s="90">
        <f t="shared" si="43"/>
        <v>1</v>
      </c>
      <c r="F204" s="90">
        <f t="shared" si="43"/>
        <v>1</v>
      </c>
      <c r="G204" s="90">
        <f t="shared" si="43"/>
        <v>1</v>
      </c>
      <c r="H204" s="90">
        <f t="shared" si="43"/>
        <v>28.99</v>
      </c>
      <c r="I204" s="90">
        <f t="shared" si="43"/>
        <v>1</v>
      </c>
      <c r="J204" s="90">
        <f t="shared" si="43"/>
        <v>2.9051</v>
      </c>
      <c r="K204" s="90">
        <f t="shared" si="43"/>
        <v>0.88139999999999996</v>
      </c>
      <c r="L204" s="90">
        <f t="shared" si="43"/>
        <v>1</v>
      </c>
      <c r="M204" s="90">
        <f t="shared" si="43"/>
        <v>1</v>
      </c>
      <c r="N204" s="90">
        <f t="shared" si="43"/>
        <v>0.88139999999999996</v>
      </c>
      <c r="O204" s="90">
        <f t="shared" si="43"/>
        <v>1.1226</v>
      </c>
      <c r="P204" s="90">
        <f t="shared" si="43"/>
        <v>1</v>
      </c>
      <c r="Q204" s="90" t="str">
        <f t="shared" si="43"/>
        <v/>
      </c>
      <c r="R204" s="90" t="str">
        <f t="shared" si="43"/>
        <v/>
      </c>
      <c r="S204" s="90" t="str">
        <f t="shared" si="43"/>
        <v/>
      </c>
      <c r="T204" s="90" t="str">
        <f t="shared" si="43"/>
        <v/>
      </c>
      <c r="U204" s="90" t="str">
        <f t="shared" si="43"/>
        <v/>
      </c>
      <c r="V204" s="90" t="str">
        <f t="shared" si="43"/>
        <v/>
      </c>
      <c r="W204" s="90" t="str">
        <f t="shared" si="43"/>
        <v/>
      </c>
      <c r="X204" s="90" t="str">
        <f t="shared" si="43"/>
        <v/>
      </c>
      <c r="Y204" s="78" t="str">
        <f t="shared" si="41"/>
        <v/>
      </c>
    </row>
    <row r="205" spans="1:25">
      <c r="A205" s="91">
        <f t="shared" si="42"/>
        <v>41656</v>
      </c>
      <c r="B205" s="90">
        <f t="shared" ref="B205:Y214" si="44">IF(B$3="","",IF(B$3="AUD",1,IF(ISNA(VLOOKUP($A205,RBA_Curr_Exch,HLOOKUP(B$3,RBA_Stations,2,FALSE),FALSE)),VLOOKUP($A205,RBA_Curr_Exch,HLOOKUP(B$3,RBA_Stations,2,FALSE),TRUE),VLOOKUP($A205,RBA_Curr_Exch,HLOOKUP(B$3,RBA_Stations,2,FALSE),FALSE))))</f>
        <v>1</v>
      </c>
      <c r="C205" s="90">
        <f t="shared" si="43"/>
        <v>1.0619000000000001</v>
      </c>
      <c r="D205" s="90">
        <f t="shared" si="43"/>
        <v>3.2395</v>
      </c>
      <c r="E205" s="90">
        <f t="shared" si="43"/>
        <v>1</v>
      </c>
      <c r="F205" s="90">
        <f t="shared" si="43"/>
        <v>1</v>
      </c>
      <c r="G205" s="90">
        <f t="shared" si="43"/>
        <v>1</v>
      </c>
      <c r="H205" s="90">
        <f t="shared" si="43"/>
        <v>28.88</v>
      </c>
      <c r="I205" s="90">
        <f t="shared" si="43"/>
        <v>1</v>
      </c>
      <c r="J205" s="90">
        <f t="shared" si="43"/>
        <v>2.9083000000000001</v>
      </c>
      <c r="K205" s="90">
        <f t="shared" si="43"/>
        <v>0.8821</v>
      </c>
      <c r="L205" s="90">
        <f t="shared" si="43"/>
        <v>1</v>
      </c>
      <c r="M205" s="90">
        <f t="shared" si="43"/>
        <v>1</v>
      </c>
      <c r="N205" s="90">
        <f t="shared" si="43"/>
        <v>0.8821</v>
      </c>
      <c r="O205" s="90">
        <f t="shared" si="43"/>
        <v>1.1217999999999999</v>
      </c>
      <c r="P205" s="90">
        <f t="shared" si="43"/>
        <v>1</v>
      </c>
      <c r="Q205" s="90" t="str">
        <f t="shared" si="43"/>
        <v/>
      </c>
      <c r="R205" s="90" t="str">
        <f t="shared" si="43"/>
        <v/>
      </c>
      <c r="S205" s="90" t="str">
        <f t="shared" si="43"/>
        <v/>
      </c>
      <c r="T205" s="90" t="str">
        <f t="shared" si="43"/>
        <v/>
      </c>
      <c r="U205" s="90" t="str">
        <f t="shared" si="43"/>
        <v/>
      </c>
      <c r="V205" s="90" t="str">
        <f t="shared" si="43"/>
        <v/>
      </c>
      <c r="W205" s="90" t="str">
        <f t="shared" si="43"/>
        <v/>
      </c>
      <c r="X205" s="90" t="str">
        <f t="shared" si="43"/>
        <v/>
      </c>
      <c r="Y205" s="78" t="str">
        <f t="shared" si="44"/>
        <v/>
      </c>
    </row>
    <row r="206" spans="1:25">
      <c r="A206" s="91">
        <f t="shared" si="42"/>
        <v>41657</v>
      </c>
      <c r="B206" s="90">
        <f t="shared" si="44"/>
        <v>1</v>
      </c>
      <c r="C206" s="90">
        <f t="shared" si="43"/>
        <v>1.0619000000000001</v>
      </c>
      <c r="D206" s="90">
        <f t="shared" si="43"/>
        <v>3.2395</v>
      </c>
      <c r="E206" s="90">
        <f t="shared" si="43"/>
        <v>1</v>
      </c>
      <c r="F206" s="90">
        <f t="shared" si="43"/>
        <v>1</v>
      </c>
      <c r="G206" s="90">
        <f t="shared" si="43"/>
        <v>1</v>
      </c>
      <c r="H206" s="90">
        <f t="shared" si="43"/>
        <v>28.88</v>
      </c>
      <c r="I206" s="90">
        <f t="shared" si="43"/>
        <v>1</v>
      </c>
      <c r="J206" s="90">
        <f t="shared" si="43"/>
        <v>2.9083000000000001</v>
      </c>
      <c r="K206" s="90">
        <f t="shared" si="43"/>
        <v>0.8821</v>
      </c>
      <c r="L206" s="90">
        <f t="shared" si="43"/>
        <v>1</v>
      </c>
      <c r="M206" s="90">
        <f t="shared" si="43"/>
        <v>1</v>
      </c>
      <c r="N206" s="90">
        <f t="shared" si="43"/>
        <v>0.8821</v>
      </c>
      <c r="O206" s="90">
        <f t="shared" si="43"/>
        <v>1.1217999999999999</v>
      </c>
      <c r="P206" s="90">
        <f t="shared" si="43"/>
        <v>1</v>
      </c>
      <c r="Q206" s="90" t="str">
        <f t="shared" si="43"/>
        <v/>
      </c>
      <c r="R206" s="90" t="str">
        <f t="shared" si="43"/>
        <v/>
      </c>
      <c r="S206" s="90" t="str">
        <f t="shared" si="43"/>
        <v/>
      </c>
      <c r="T206" s="90" t="str">
        <f t="shared" si="43"/>
        <v/>
      </c>
      <c r="U206" s="90" t="str">
        <f t="shared" si="43"/>
        <v/>
      </c>
      <c r="V206" s="90" t="str">
        <f t="shared" si="43"/>
        <v/>
      </c>
      <c r="W206" s="90" t="str">
        <f t="shared" si="43"/>
        <v/>
      </c>
      <c r="X206" s="90" t="str">
        <f t="shared" si="43"/>
        <v/>
      </c>
      <c r="Y206" s="78" t="str">
        <f t="shared" si="44"/>
        <v/>
      </c>
    </row>
    <row r="207" spans="1:25">
      <c r="A207" s="91">
        <f t="shared" si="42"/>
        <v>41658</v>
      </c>
      <c r="B207" s="90">
        <f t="shared" si="44"/>
        <v>1</v>
      </c>
      <c r="C207" s="90">
        <f t="shared" si="43"/>
        <v>1.0619000000000001</v>
      </c>
      <c r="D207" s="90">
        <f t="shared" si="43"/>
        <v>3.2395</v>
      </c>
      <c r="E207" s="90">
        <f t="shared" si="43"/>
        <v>1</v>
      </c>
      <c r="F207" s="90">
        <f t="shared" si="43"/>
        <v>1</v>
      </c>
      <c r="G207" s="90">
        <f t="shared" si="43"/>
        <v>1</v>
      </c>
      <c r="H207" s="90">
        <f t="shared" si="43"/>
        <v>28.88</v>
      </c>
      <c r="I207" s="90">
        <f t="shared" si="43"/>
        <v>1</v>
      </c>
      <c r="J207" s="90">
        <f t="shared" si="43"/>
        <v>2.9083000000000001</v>
      </c>
      <c r="K207" s="90">
        <f t="shared" si="43"/>
        <v>0.8821</v>
      </c>
      <c r="L207" s="90">
        <f t="shared" si="43"/>
        <v>1</v>
      </c>
      <c r="M207" s="90">
        <f t="shared" si="43"/>
        <v>1</v>
      </c>
      <c r="N207" s="90">
        <f t="shared" si="43"/>
        <v>0.8821</v>
      </c>
      <c r="O207" s="90">
        <f t="shared" si="43"/>
        <v>1.1217999999999999</v>
      </c>
      <c r="P207" s="90">
        <f t="shared" si="43"/>
        <v>1</v>
      </c>
      <c r="Q207" s="90" t="str">
        <f t="shared" si="43"/>
        <v/>
      </c>
      <c r="R207" s="90" t="str">
        <f t="shared" si="43"/>
        <v/>
      </c>
      <c r="S207" s="90" t="str">
        <f t="shared" si="43"/>
        <v/>
      </c>
      <c r="T207" s="90" t="str">
        <f t="shared" si="43"/>
        <v/>
      </c>
      <c r="U207" s="90" t="str">
        <f t="shared" si="43"/>
        <v/>
      </c>
      <c r="V207" s="90" t="str">
        <f t="shared" si="43"/>
        <v/>
      </c>
      <c r="W207" s="90" t="str">
        <f t="shared" si="43"/>
        <v/>
      </c>
      <c r="X207" s="90" t="str">
        <f t="shared" si="43"/>
        <v/>
      </c>
      <c r="Y207" s="78" t="str">
        <f t="shared" si="44"/>
        <v/>
      </c>
    </row>
    <row r="208" spans="1:25">
      <c r="A208" s="91">
        <f t="shared" si="42"/>
        <v>41659</v>
      </c>
      <c r="B208" s="90">
        <f t="shared" si="44"/>
        <v>1</v>
      </c>
      <c r="C208" s="90">
        <f t="shared" si="43"/>
        <v>1.0648</v>
      </c>
      <c r="D208" s="90">
        <f t="shared" si="43"/>
        <v>3.2244999999999999</v>
      </c>
      <c r="E208" s="90">
        <f t="shared" si="43"/>
        <v>1</v>
      </c>
      <c r="F208" s="90">
        <f t="shared" si="43"/>
        <v>1</v>
      </c>
      <c r="G208" s="90">
        <f t="shared" si="43"/>
        <v>1</v>
      </c>
      <c r="H208" s="90">
        <f t="shared" si="43"/>
        <v>28.87</v>
      </c>
      <c r="I208" s="90">
        <f t="shared" si="43"/>
        <v>1</v>
      </c>
      <c r="J208" s="90">
        <f t="shared" si="43"/>
        <v>2.9087999999999998</v>
      </c>
      <c r="K208" s="90">
        <f t="shared" si="43"/>
        <v>0.878</v>
      </c>
      <c r="L208" s="90">
        <f t="shared" si="43"/>
        <v>1</v>
      </c>
      <c r="M208" s="90">
        <f t="shared" si="43"/>
        <v>1</v>
      </c>
      <c r="N208" s="90">
        <f t="shared" si="43"/>
        <v>0.878</v>
      </c>
      <c r="O208" s="90">
        <f t="shared" si="43"/>
        <v>1.1209</v>
      </c>
      <c r="P208" s="90">
        <f t="shared" si="43"/>
        <v>1</v>
      </c>
      <c r="Q208" s="90" t="str">
        <f t="shared" si="43"/>
        <v/>
      </c>
      <c r="R208" s="90" t="str">
        <f t="shared" si="43"/>
        <v/>
      </c>
      <c r="S208" s="90" t="str">
        <f t="shared" si="43"/>
        <v/>
      </c>
      <c r="T208" s="90" t="str">
        <f t="shared" si="43"/>
        <v/>
      </c>
      <c r="U208" s="90" t="str">
        <f t="shared" si="43"/>
        <v/>
      </c>
      <c r="V208" s="90" t="str">
        <f t="shared" si="43"/>
        <v/>
      </c>
      <c r="W208" s="90" t="str">
        <f t="shared" si="43"/>
        <v/>
      </c>
      <c r="X208" s="90" t="str">
        <f t="shared" si="43"/>
        <v/>
      </c>
      <c r="Y208" s="78" t="str">
        <f t="shared" si="44"/>
        <v/>
      </c>
    </row>
    <row r="209" spans="1:25">
      <c r="A209" s="91">
        <f t="shared" si="42"/>
        <v>41660</v>
      </c>
      <c r="B209" s="90">
        <f t="shared" si="44"/>
        <v>1</v>
      </c>
      <c r="C209" s="90">
        <f t="shared" si="43"/>
        <v>1.0592999999999999</v>
      </c>
      <c r="D209" s="90">
        <f t="shared" si="43"/>
        <v>3.2387999999999999</v>
      </c>
      <c r="E209" s="90">
        <f t="shared" si="43"/>
        <v>1</v>
      </c>
      <c r="F209" s="90">
        <f t="shared" si="43"/>
        <v>1</v>
      </c>
      <c r="G209" s="90">
        <f t="shared" si="43"/>
        <v>1</v>
      </c>
      <c r="H209" s="90">
        <f t="shared" si="43"/>
        <v>28.95</v>
      </c>
      <c r="I209" s="90">
        <f t="shared" si="43"/>
        <v>1</v>
      </c>
      <c r="J209" s="90">
        <f t="shared" si="43"/>
        <v>2.9241999999999999</v>
      </c>
      <c r="K209" s="90">
        <f t="shared" si="43"/>
        <v>0.88190000000000002</v>
      </c>
      <c r="L209" s="90">
        <f t="shared" si="43"/>
        <v>1</v>
      </c>
      <c r="M209" s="90">
        <f t="shared" si="43"/>
        <v>1</v>
      </c>
      <c r="N209" s="90">
        <f t="shared" si="43"/>
        <v>0.88190000000000002</v>
      </c>
      <c r="O209" s="90">
        <f t="shared" si="43"/>
        <v>1.1255999999999999</v>
      </c>
      <c r="P209" s="90">
        <f t="shared" si="43"/>
        <v>1</v>
      </c>
      <c r="Q209" s="90" t="str">
        <f t="shared" si="43"/>
        <v/>
      </c>
      <c r="R209" s="90" t="str">
        <f t="shared" si="43"/>
        <v/>
      </c>
      <c r="S209" s="90" t="str">
        <f t="shared" si="43"/>
        <v/>
      </c>
      <c r="T209" s="90" t="str">
        <f t="shared" si="43"/>
        <v/>
      </c>
      <c r="U209" s="90" t="str">
        <f t="shared" si="43"/>
        <v/>
      </c>
      <c r="V209" s="90" t="str">
        <f t="shared" si="43"/>
        <v/>
      </c>
      <c r="W209" s="90" t="str">
        <f t="shared" si="43"/>
        <v/>
      </c>
      <c r="X209" s="90" t="str">
        <f t="shared" si="43"/>
        <v/>
      </c>
      <c r="Y209" s="78" t="str">
        <f t="shared" si="44"/>
        <v/>
      </c>
    </row>
    <row r="210" spans="1:25">
      <c r="A210" s="91">
        <f t="shared" si="42"/>
        <v>41661</v>
      </c>
      <c r="B210" s="90">
        <f t="shared" si="44"/>
        <v>1</v>
      </c>
      <c r="C210" s="90">
        <f t="shared" si="43"/>
        <v>1.0653999999999999</v>
      </c>
      <c r="D210" s="90">
        <f t="shared" si="43"/>
        <v>3.2559999999999998</v>
      </c>
      <c r="E210" s="90">
        <f t="shared" si="43"/>
        <v>1</v>
      </c>
      <c r="F210" s="90">
        <f t="shared" si="43"/>
        <v>1</v>
      </c>
      <c r="G210" s="90">
        <f t="shared" si="43"/>
        <v>1</v>
      </c>
      <c r="H210" s="90">
        <f t="shared" si="43"/>
        <v>29.16</v>
      </c>
      <c r="I210" s="90">
        <f t="shared" si="43"/>
        <v>1</v>
      </c>
      <c r="J210" s="90">
        <f t="shared" si="43"/>
        <v>2.9506000000000001</v>
      </c>
      <c r="K210" s="90">
        <f t="shared" si="43"/>
        <v>0.88660000000000005</v>
      </c>
      <c r="L210" s="90">
        <f t="shared" si="43"/>
        <v>1</v>
      </c>
      <c r="M210" s="90">
        <f t="shared" si="43"/>
        <v>1</v>
      </c>
      <c r="N210" s="90">
        <f t="shared" si="43"/>
        <v>0.88660000000000005</v>
      </c>
      <c r="O210" s="90">
        <f t="shared" si="43"/>
        <v>1.1332</v>
      </c>
      <c r="P210" s="90">
        <f t="shared" si="43"/>
        <v>1</v>
      </c>
      <c r="Q210" s="90" t="str">
        <f t="shared" si="43"/>
        <v/>
      </c>
      <c r="R210" s="90" t="str">
        <f t="shared" si="43"/>
        <v/>
      </c>
      <c r="S210" s="90" t="str">
        <f t="shared" si="43"/>
        <v/>
      </c>
      <c r="T210" s="90" t="str">
        <f t="shared" si="43"/>
        <v/>
      </c>
      <c r="U210" s="90" t="str">
        <f t="shared" si="43"/>
        <v/>
      </c>
      <c r="V210" s="90" t="str">
        <f t="shared" si="43"/>
        <v/>
      </c>
      <c r="W210" s="90" t="str">
        <f t="shared" si="43"/>
        <v/>
      </c>
      <c r="X210" s="90" t="str">
        <f t="shared" si="43"/>
        <v/>
      </c>
      <c r="Y210" s="78" t="str">
        <f t="shared" si="44"/>
        <v/>
      </c>
    </row>
    <row r="211" spans="1:25">
      <c r="A211" s="91">
        <f t="shared" si="42"/>
        <v>41662</v>
      </c>
      <c r="B211" s="90">
        <f t="shared" si="44"/>
        <v>1</v>
      </c>
      <c r="C211" s="90">
        <f t="shared" si="43"/>
        <v>1.0624</v>
      </c>
      <c r="D211" s="90">
        <f t="shared" si="43"/>
        <v>3.2311000000000001</v>
      </c>
      <c r="E211" s="90">
        <f t="shared" si="43"/>
        <v>1</v>
      </c>
      <c r="F211" s="90">
        <f t="shared" si="43"/>
        <v>1</v>
      </c>
      <c r="G211" s="90">
        <f t="shared" si="43"/>
        <v>1</v>
      </c>
      <c r="H211" s="90">
        <f t="shared" si="43"/>
        <v>29.01</v>
      </c>
      <c r="I211" s="90">
        <f t="shared" si="43"/>
        <v>1</v>
      </c>
      <c r="J211" s="90">
        <f t="shared" si="43"/>
        <v>2.9315000000000002</v>
      </c>
      <c r="K211" s="90">
        <f t="shared" si="43"/>
        <v>0.87980000000000003</v>
      </c>
      <c r="L211" s="90">
        <f t="shared" si="43"/>
        <v>1</v>
      </c>
      <c r="M211" s="90">
        <f t="shared" si="43"/>
        <v>1</v>
      </c>
      <c r="N211" s="90">
        <f t="shared" si="43"/>
        <v>0.87980000000000003</v>
      </c>
      <c r="O211" s="90">
        <f t="shared" si="43"/>
        <v>1.1275999999999999</v>
      </c>
      <c r="P211" s="90">
        <f t="shared" si="43"/>
        <v>1</v>
      </c>
      <c r="Q211" s="90" t="str">
        <f t="shared" si="43"/>
        <v/>
      </c>
      <c r="R211" s="90" t="str">
        <f t="shared" si="43"/>
        <v/>
      </c>
      <c r="S211" s="90" t="str">
        <f t="shared" si="43"/>
        <v/>
      </c>
      <c r="T211" s="90" t="str">
        <f t="shared" si="43"/>
        <v/>
      </c>
      <c r="U211" s="90" t="str">
        <f t="shared" si="43"/>
        <v/>
      </c>
      <c r="V211" s="90" t="str">
        <f t="shared" si="43"/>
        <v/>
      </c>
      <c r="W211" s="90" t="str">
        <f t="shared" si="43"/>
        <v/>
      </c>
      <c r="X211" s="90" t="str">
        <f t="shared" si="43"/>
        <v/>
      </c>
      <c r="Y211" s="78" t="str">
        <f t="shared" si="44"/>
        <v/>
      </c>
    </row>
    <row r="212" spans="1:25">
      <c r="A212" s="91">
        <f t="shared" si="42"/>
        <v>41663</v>
      </c>
      <c r="B212" s="90">
        <f t="shared" si="44"/>
        <v>1</v>
      </c>
      <c r="C212" s="90">
        <f t="shared" si="43"/>
        <v>1.0548</v>
      </c>
      <c r="D212" s="90">
        <f t="shared" si="43"/>
        <v>3.2010000000000001</v>
      </c>
      <c r="E212" s="90">
        <f t="shared" si="43"/>
        <v>1</v>
      </c>
      <c r="F212" s="90">
        <f t="shared" si="43"/>
        <v>1</v>
      </c>
      <c r="G212" s="90">
        <f t="shared" si="43"/>
        <v>1</v>
      </c>
      <c r="H212" s="90">
        <f t="shared" si="43"/>
        <v>28.65</v>
      </c>
      <c r="I212" s="90">
        <f t="shared" si="43"/>
        <v>1</v>
      </c>
      <c r="J212" s="90">
        <f t="shared" si="43"/>
        <v>2.9055</v>
      </c>
      <c r="K212" s="90">
        <f t="shared" si="43"/>
        <v>0.87160000000000004</v>
      </c>
      <c r="L212" s="90">
        <f t="shared" si="43"/>
        <v>1</v>
      </c>
      <c r="M212" s="90">
        <f t="shared" si="43"/>
        <v>1</v>
      </c>
      <c r="N212" s="90">
        <f t="shared" si="43"/>
        <v>0.87160000000000004</v>
      </c>
      <c r="O212" s="90">
        <f t="shared" si="43"/>
        <v>1.1153999999999999</v>
      </c>
      <c r="P212" s="90">
        <f t="shared" si="43"/>
        <v>1</v>
      </c>
      <c r="Q212" s="90" t="str">
        <f t="shared" si="43"/>
        <v/>
      </c>
      <c r="R212" s="90" t="str">
        <f t="shared" si="43"/>
        <v/>
      </c>
      <c r="S212" s="90" t="str">
        <f t="shared" si="43"/>
        <v/>
      </c>
      <c r="T212" s="90" t="str">
        <f t="shared" si="43"/>
        <v/>
      </c>
      <c r="U212" s="90" t="str">
        <f t="shared" si="43"/>
        <v/>
      </c>
      <c r="V212" s="90" t="str">
        <f t="shared" si="43"/>
        <v/>
      </c>
      <c r="W212" s="90" t="str">
        <f t="shared" si="43"/>
        <v/>
      </c>
      <c r="X212" s="90" t="str">
        <f t="shared" si="43"/>
        <v/>
      </c>
      <c r="Y212" s="78" t="str">
        <f t="shared" si="44"/>
        <v/>
      </c>
    </row>
    <row r="213" spans="1:25">
      <c r="A213" s="91">
        <f t="shared" si="42"/>
        <v>41664</v>
      </c>
      <c r="B213" s="90">
        <f t="shared" si="44"/>
        <v>1</v>
      </c>
      <c r="C213" s="90">
        <f t="shared" si="43"/>
        <v>1.0548</v>
      </c>
      <c r="D213" s="90">
        <f t="shared" si="43"/>
        <v>3.2010000000000001</v>
      </c>
      <c r="E213" s="90">
        <f t="shared" si="43"/>
        <v>1</v>
      </c>
      <c r="F213" s="90">
        <f t="shared" si="43"/>
        <v>1</v>
      </c>
      <c r="G213" s="90">
        <f t="shared" si="43"/>
        <v>1</v>
      </c>
      <c r="H213" s="90">
        <f t="shared" si="43"/>
        <v>28.65</v>
      </c>
      <c r="I213" s="90">
        <f t="shared" si="43"/>
        <v>1</v>
      </c>
      <c r="J213" s="90">
        <f t="shared" si="43"/>
        <v>2.9055</v>
      </c>
      <c r="K213" s="90">
        <f t="shared" si="43"/>
        <v>0.87160000000000004</v>
      </c>
      <c r="L213" s="90">
        <f t="shared" si="43"/>
        <v>1</v>
      </c>
      <c r="M213" s="90">
        <f t="shared" si="43"/>
        <v>1</v>
      </c>
      <c r="N213" s="90">
        <f t="shared" si="43"/>
        <v>0.87160000000000004</v>
      </c>
      <c r="O213" s="90">
        <f t="shared" si="43"/>
        <v>1.1153999999999999</v>
      </c>
      <c r="P213" s="90">
        <f t="shared" si="43"/>
        <v>1</v>
      </c>
      <c r="Q213" s="90" t="str">
        <f t="shared" si="43"/>
        <v/>
      </c>
      <c r="R213" s="90" t="str">
        <f t="shared" si="43"/>
        <v/>
      </c>
      <c r="S213" s="90" t="str">
        <f t="shared" si="43"/>
        <v/>
      </c>
      <c r="T213" s="90" t="str">
        <f t="shared" si="43"/>
        <v/>
      </c>
      <c r="U213" s="90" t="str">
        <f t="shared" si="43"/>
        <v/>
      </c>
      <c r="V213" s="90" t="str">
        <f t="shared" si="43"/>
        <v/>
      </c>
      <c r="W213" s="90" t="str">
        <f t="shared" si="43"/>
        <v/>
      </c>
      <c r="X213" s="90" t="str">
        <f t="shared" si="43"/>
        <v/>
      </c>
      <c r="Y213" s="78" t="str">
        <f t="shared" si="44"/>
        <v/>
      </c>
    </row>
    <row r="214" spans="1:25">
      <c r="A214" s="91">
        <f t="shared" si="42"/>
        <v>41665</v>
      </c>
      <c r="B214" s="90">
        <f t="shared" si="44"/>
        <v>1</v>
      </c>
      <c r="C214" s="90">
        <f t="shared" si="43"/>
        <v>1.0548</v>
      </c>
      <c r="D214" s="90">
        <f t="shared" si="43"/>
        <v>3.2010000000000001</v>
      </c>
      <c r="E214" s="90">
        <f t="shared" si="43"/>
        <v>1</v>
      </c>
      <c r="F214" s="90">
        <f t="shared" si="43"/>
        <v>1</v>
      </c>
      <c r="G214" s="90">
        <f t="shared" si="43"/>
        <v>1</v>
      </c>
      <c r="H214" s="90">
        <f t="shared" si="43"/>
        <v>28.65</v>
      </c>
      <c r="I214" s="90">
        <f t="shared" si="43"/>
        <v>1</v>
      </c>
      <c r="J214" s="90">
        <f t="shared" si="43"/>
        <v>2.9055</v>
      </c>
      <c r="K214" s="90">
        <f t="shared" si="43"/>
        <v>0.87160000000000004</v>
      </c>
      <c r="L214" s="90">
        <f t="shared" si="43"/>
        <v>1</v>
      </c>
      <c r="M214" s="90">
        <f t="shared" si="43"/>
        <v>1</v>
      </c>
      <c r="N214" s="90">
        <f t="shared" si="43"/>
        <v>0.87160000000000004</v>
      </c>
      <c r="O214" s="90">
        <f t="shared" ref="O214:X214" si="45">IF(O$3="","",IF(O$3="AUD",1,IF(ISNA(VLOOKUP($A214,RBA_Curr_Exch,HLOOKUP(O$3,RBA_Stations,2,FALSE),FALSE)),VLOOKUP($A214,RBA_Curr_Exch,HLOOKUP(O$3,RBA_Stations,2,FALSE),TRUE),VLOOKUP($A214,RBA_Curr_Exch,HLOOKUP(O$3,RBA_Stations,2,FALSE),FALSE))))</f>
        <v>1.1153999999999999</v>
      </c>
      <c r="P214" s="90">
        <f t="shared" si="45"/>
        <v>1</v>
      </c>
      <c r="Q214" s="90" t="str">
        <f t="shared" si="45"/>
        <v/>
      </c>
      <c r="R214" s="90" t="str">
        <f t="shared" si="45"/>
        <v/>
      </c>
      <c r="S214" s="90" t="str">
        <f t="shared" si="45"/>
        <v/>
      </c>
      <c r="T214" s="90" t="str">
        <f t="shared" si="45"/>
        <v/>
      </c>
      <c r="U214" s="90" t="str">
        <f t="shared" si="45"/>
        <v/>
      </c>
      <c r="V214" s="90" t="str">
        <f t="shared" si="45"/>
        <v/>
      </c>
      <c r="W214" s="90" t="str">
        <f t="shared" si="45"/>
        <v/>
      </c>
      <c r="X214" s="90" t="str">
        <f t="shared" si="45"/>
        <v/>
      </c>
      <c r="Y214" s="78" t="str">
        <f t="shared" si="44"/>
        <v/>
      </c>
    </row>
    <row r="215" spans="1:25">
      <c r="A215" s="91">
        <f t="shared" si="42"/>
        <v>41666</v>
      </c>
      <c r="B215" s="90">
        <f t="shared" ref="B215:Y224" si="46">IF(B$3="","",IF(B$3="AUD",1,IF(ISNA(VLOOKUP($A215,RBA_Curr_Exch,HLOOKUP(B$3,RBA_Stations,2,FALSE),FALSE)),VLOOKUP($A215,RBA_Curr_Exch,HLOOKUP(B$3,RBA_Stations,2,FALSE),TRUE),VLOOKUP($A215,RBA_Curr_Exch,HLOOKUP(B$3,RBA_Stations,2,FALSE),FALSE))))</f>
        <v>1</v>
      </c>
      <c r="C215" s="90">
        <f t="shared" ref="C215:X226" si="47">IF(C$3="","",IF(C$3="AUD",1,IF(ISNA(VLOOKUP($A215,RBA_Curr_Exch,HLOOKUP(C$3,RBA_Stations,2,FALSE),FALSE)),VLOOKUP($A215,RBA_Curr_Exch,HLOOKUP(C$3,RBA_Stations,2,FALSE),TRUE),VLOOKUP($A215,RBA_Curr_Exch,HLOOKUP(C$3,RBA_Stations,2,FALSE),FALSE))))</f>
        <v>1.0548</v>
      </c>
      <c r="D215" s="90">
        <f t="shared" si="47"/>
        <v>3.2010000000000001</v>
      </c>
      <c r="E215" s="90">
        <f t="shared" si="47"/>
        <v>1</v>
      </c>
      <c r="F215" s="90">
        <f t="shared" si="47"/>
        <v>1</v>
      </c>
      <c r="G215" s="90">
        <f t="shared" si="47"/>
        <v>1</v>
      </c>
      <c r="H215" s="90">
        <f t="shared" si="47"/>
        <v>28.65</v>
      </c>
      <c r="I215" s="90">
        <f t="shared" si="47"/>
        <v>1</v>
      </c>
      <c r="J215" s="90">
        <f t="shared" si="47"/>
        <v>2.9055</v>
      </c>
      <c r="K215" s="90">
        <f t="shared" si="47"/>
        <v>0.87160000000000004</v>
      </c>
      <c r="L215" s="90">
        <f t="shared" si="47"/>
        <v>1</v>
      </c>
      <c r="M215" s="90">
        <f t="shared" si="47"/>
        <v>1</v>
      </c>
      <c r="N215" s="90">
        <f t="shared" si="47"/>
        <v>0.87160000000000004</v>
      </c>
      <c r="O215" s="90">
        <f t="shared" si="47"/>
        <v>1.1153999999999999</v>
      </c>
      <c r="P215" s="90">
        <f t="shared" si="47"/>
        <v>1</v>
      </c>
      <c r="Q215" s="90" t="str">
        <f t="shared" si="47"/>
        <v/>
      </c>
      <c r="R215" s="90" t="str">
        <f t="shared" si="47"/>
        <v/>
      </c>
      <c r="S215" s="90" t="str">
        <f t="shared" si="47"/>
        <v/>
      </c>
      <c r="T215" s="90" t="str">
        <f t="shared" si="47"/>
        <v/>
      </c>
      <c r="U215" s="90" t="str">
        <f t="shared" si="47"/>
        <v/>
      </c>
      <c r="V215" s="90" t="str">
        <f t="shared" si="47"/>
        <v/>
      </c>
      <c r="W215" s="90" t="str">
        <f t="shared" si="47"/>
        <v/>
      </c>
      <c r="X215" s="90" t="str">
        <f t="shared" si="47"/>
        <v/>
      </c>
      <c r="Y215" s="78" t="str">
        <f t="shared" si="46"/>
        <v/>
      </c>
    </row>
    <row r="216" spans="1:25">
      <c r="A216" s="91">
        <f t="shared" si="42"/>
        <v>41667</v>
      </c>
      <c r="B216" s="90">
        <f t="shared" si="46"/>
        <v>1</v>
      </c>
      <c r="C216" s="90">
        <f t="shared" si="47"/>
        <v>1.0629999999999999</v>
      </c>
      <c r="D216" s="90">
        <f t="shared" si="47"/>
        <v>3.2269999999999999</v>
      </c>
      <c r="E216" s="90">
        <f t="shared" si="47"/>
        <v>1</v>
      </c>
      <c r="F216" s="90">
        <f t="shared" si="47"/>
        <v>1</v>
      </c>
      <c r="G216" s="90">
        <f t="shared" si="47"/>
        <v>1</v>
      </c>
      <c r="H216" s="90">
        <f t="shared" si="47"/>
        <v>28.9</v>
      </c>
      <c r="I216" s="90">
        <f t="shared" si="47"/>
        <v>1</v>
      </c>
      <c r="J216" s="90">
        <f t="shared" si="47"/>
        <v>2.9348999999999998</v>
      </c>
      <c r="K216" s="90">
        <f t="shared" si="47"/>
        <v>0.87870000000000004</v>
      </c>
      <c r="L216" s="90">
        <f t="shared" si="47"/>
        <v>1</v>
      </c>
      <c r="M216" s="90">
        <f t="shared" si="47"/>
        <v>1</v>
      </c>
      <c r="N216" s="90">
        <f t="shared" si="47"/>
        <v>0.87870000000000004</v>
      </c>
      <c r="O216" s="90">
        <f t="shared" si="47"/>
        <v>1.1196999999999999</v>
      </c>
      <c r="P216" s="90">
        <f t="shared" si="47"/>
        <v>1</v>
      </c>
      <c r="Q216" s="90" t="str">
        <f t="shared" si="47"/>
        <v/>
      </c>
      <c r="R216" s="90" t="str">
        <f t="shared" si="47"/>
        <v/>
      </c>
      <c r="S216" s="90" t="str">
        <f t="shared" si="47"/>
        <v/>
      </c>
      <c r="T216" s="90" t="str">
        <f t="shared" si="47"/>
        <v/>
      </c>
      <c r="U216" s="90" t="str">
        <f t="shared" si="47"/>
        <v/>
      </c>
      <c r="V216" s="90" t="str">
        <f t="shared" si="47"/>
        <v/>
      </c>
      <c r="W216" s="90" t="str">
        <f t="shared" si="47"/>
        <v/>
      </c>
      <c r="X216" s="90" t="str">
        <f t="shared" si="47"/>
        <v/>
      </c>
      <c r="Y216" s="78" t="str">
        <f t="shared" si="46"/>
        <v/>
      </c>
    </row>
    <row r="217" spans="1:25">
      <c r="A217" s="91">
        <f t="shared" si="42"/>
        <v>41668</v>
      </c>
      <c r="B217" s="90">
        <f t="shared" si="46"/>
        <v>1</v>
      </c>
      <c r="C217" s="90">
        <f t="shared" si="47"/>
        <v>1.0638000000000001</v>
      </c>
      <c r="D217" s="90">
        <f t="shared" si="47"/>
        <v>3.234</v>
      </c>
      <c r="E217" s="90">
        <f t="shared" si="47"/>
        <v>1</v>
      </c>
      <c r="F217" s="90">
        <f t="shared" si="47"/>
        <v>1</v>
      </c>
      <c r="G217" s="90">
        <f t="shared" si="47"/>
        <v>1</v>
      </c>
      <c r="H217" s="90">
        <f t="shared" si="47"/>
        <v>28.96</v>
      </c>
      <c r="I217" s="90">
        <f t="shared" si="47"/>
        <v>1</v>
      </c>
      <c r="J217" s="90">
        <f t="shared" si="47"/>
        <v>2.9249000000000001</v>
      </c>
      <c r="K217" s="90">
        <f t="shared" si="47"/>
        <v>0.88060000000000005</v>
      </c>
      <c r="L217" s="90">
        <f t="shared" si="47"/>
        <v>1</v>
      </c>
      <c r="M217" s="90">
        <f t="shared" si="47"/>
        <v>1</v>
      </c>
      <c r="N217" s="90">
        <f t="shared" si="47"/>
        <v>0.88060000000000005</v>
      </c>
      <c r="O217" s="90">
        <f t="shared" si="47"/>
        <v>1.121</v>
      </c>
      <c r="P217" s="90">
        <f t="shared" si="47"/>
        <v>1</v>
      </c>
      <c r="Q217" s="90" t="str">
        <f t="shared" si="47"/>
        <v/>
      </c>
      <c r="R217" s="90" t="str">
        <f t="shared" si="47"/>
        <v/>
      </c>
      <c r="S217" s="90" t="str">
        <f t="shared" si="47"/>
        <v/>
      </c>
      <c r="T217" s="90" t="str">
        <f t="shared" si="47"/>
        <v/>
      </c>
      <c r="U217" s="90" t="str">
        <f t="shared" si="47"/>
        <v/>
      </c>
      <c r="V217" s="90" t="str">
        <f t="shared" si="47"/>
        <v/>
      </c>
      <c r="W217" s="90" t="str">
        <f t="shared" si="47"/>
        <v/>
      </c>
      <c r="X217" s="90" t="str">
        <f t="shared" si="47"/>
        <v/>
      </c>
      <c r="Y217" s="78" t="str">
        <f t="shared" si="46"/>
        <v/>
      </c>
    </row>
    <row r="218" spans="1:25">
      <c r="A218" s="91">
        <f t="shared" si="42"/>
        <v>41669</v>
      </c>
      <c r="B218" s="90">
        <f t="shared" si="46"/>
        <v>1</v>
      </c>
      <c r="C218" s="90">
        <f t="shared" si="47"/>
        <v>1.0674999999999999</v>
      </c>
      <c r="D218" s="90">
        <f t="shared" si="47"/>
        <v>3.2046000000000001</v>
      </c>
      <c r="E218" s="90">
        <f t="shared" si="47"/>
        <v>1</v>
      </c>
      <c r="F218" s="90">
        <f t="shared" si="47"/>
        <v>1</v>
      </c>
      <c r="G218" s="90">
        <f t="shared" si="47"/>
        <v>1</v>
      </c>
      <c r="H218" s="90">
        <f t="shared" si="47"/>
        <v>28.78</v>
      </c>
      <c r="I218" s="90">
        <f t="shared" si="47"/>
        <v>1</v>
      </c>
      <c r="J218" s="90">
        <f t="shared" si="47"/>
        <v>2.9186000000000001</v>
      </c>
      <c r="K218" s="90">
        <f t="shared" si="47"/>
        <v>0.87260000000000004</v>
      </c>
      <c r="L218" s="90">
        <f t="shared" si="47"/>
        <v>1</v>
      </c>
      <c r="M218" s="90">
        <f t="shared" si="47"/>
        <v>1</v>
      </c>
      <c r="N218" s="90">
        <f t="shared" si="47"/>
        <v>0.87260000000000004</v>
      </c>
      <c r="O218" s="90">
        <f t="shared" si="47"/>
        <v>1.1136999999999999</v>
      </c>
      <c r="P218" s="90">
        <f t="shared" si="47"/>
        <v>1</v>
      </c>
      <c r="Q218" s="90" t="str">
        <f t="shared" si="47"/>
        <v/>
      </c>
      <c r="R218" s="90" t="str">
        <f t="shared" si="47"/>
        <v/>
      </c>
      <c r="S218" s="90" t="str">
        <f t="shared" si="47"/>
        <v/>
      </c>
      <c r="T218" s="90" t="str">
        <f t="shared" si="47"/>
        <v/>
      </c>
      <c r="U218" s="90" t="str">
        <f t="shared" si="47"/>
        <v/>
      </c>
      <c r="V218" s="90" t="str">
        <f t="shared" si="47"/>
        <v/>
      </c>
      <c r="W218" s="90" t="str">
        <f t="shared" si="47"/>
        <v/>
      </c>
      <c r="X218" s="90" t="str">
        <f t="shared" si="47"/>
        <v/>
      </c>
      <c r="Y218" s="78" t="str">
        <f t="shared" si="46"/>
        <v/>
      </c>
    </row>
    <row r="219" spans="1:25">
      <c r="A219" s="91">
        <f t="shared" si="42"/>
        <v>41670</v>
      </c>
      <c r="B219" s="90">
        <f t="shared" si="46"/>
        <v>1</v>
      </c>
      <c r="C219" s="90">
        <f t="shared" si="47"/>
        <v>1.0772999999999999</v>
      </c>
      <c r="D219" s="90">
        <f t="shared" si="47"/>
        <v>3.2181999999999999</v>
      </c>
      <c r="E219" s="90">
        <f t="shared" si="47"/>
        <v>1</v>
      </c>
      <c r="F219" s="90">
        <f t="shared" si="47"/>
        <v>1</v>
      </c>
      <c r="G219" s="90">
        <f t="shared" si="47"/>
        <v>1</v>
      </c>
      <c r="H219" s="90">
        <f t="shared" si="47"/>
        <v>28.94</v>
      </c>
      <c r="I219" s="90">
        <f t="shared" si="47"/>
        <v>1</v>
      </c>
      <c r="J219" s="90">
        <f t="shared" si="47"/>
        <v>2.9325000000000001</v>
      </c>
      <c r="K219" s="90">
        <f t="shared" si="47"/>
        <v>0.87629999999999997</v>
      </c>
      <c r="L219" s="90">
        <f t="shared" si="47"/>
        <v>1</v>
      </c>
      <c r="M219" s="90">
        <f t="shared" si="47"/>
        <v>1</v>
      </c>
      <c r="N219" s="90">
        <f t="shared" si="47"/>
        <v>0.87629999999999997</v>
      </c>
      <c r="O219" s="90">
        <f t="shared" si="47"/>
        <v>1.1182000000000001</v>
      </c>
      <c r="P219" s="90">
        <f t="shared" si="47"/>
        <v>1</v>
      </c>
      <c r="Q219" s="90" t="str">
        <f t="shared" si="47"/>
        <v/>
      </c>
      <c r="R219" s="90" t="str">
        <f t="shared" si="47"/>
        <v/>
      </c>
      <c r="S219" s="90" t="str">
        <f t="shared" si="47"/>
        <v/>
      </c>
      <c r="T219" s="90" t="str">
        <f t="shared" si="47"/>
        <v/>
      </c>
      <c r="U219" s="90" t="str">
        <f t="shared" si="47"/>
        <v/>
      </c>
      <c r="V219" s="90" t="str">
        <f t="shared" si="47"/>
        <v/>
      </c>
      <c r="W219" s="90" t="str">
        <f t="shared" si="47"/>
        <v/>
      </c>
      <c r="X219" s="90" t="str">
        <f t="shared" si="47"/>
        <v/>
      </c>
      <c r="Y219" s="78" t="str">
        <f t="shared" si="46"/>
        <v/>
      </c>
    </row>
    <row r="220" spans="1:25">
      <c r="A220" s="91">
        <f t="shared" si="42"/>
        <v>41671</v>
      </c>
      <c r="B220" s="90">
        <f t="shared" si="46"/>
        <v>1</v>
      </c>
      <c r="C220" s="90">
        <f t="shared" si="47"/>
        <v>1.0772999999999999</v>
      </c>
      <c r="D220" s="90">
        <f t="shared" si="47"/>
        <v>3.2181999999999999</v>
      </c>
      <c r="E220" s="90">
        <f t="shared" si="47"/>
        <v>1</v>
      </c>
      <c r="F220" s="90">
        <f t="shared" si="47"/>
        <v>1</v>
      </c>
      <c r="G220" s="90">
        <f t="shared" si="47"/>
        <v>1</v>
      </c>
      <c r="H220" s="90">
        <f t="shared" si="47"/>
        <v>28.94</v>
      </c>
      <c r="I220" s="90">
        <f t="shared" si="47"/>
        <v>1</v>
      </c>
      <c r="J220" s="90">
        <f t="shared" si="47"/>
        <v>2.9325000000000001</v>
      </c>
      <c r="K220" s="90">
        <f t="shared" si="47"/>
        <v>0.87629999999999997</v>
      </c>
      <c r="L220" s="90">
        <f t="shared" si="47"/>
        <v>1</v>
      </c>
      <c r="M220" s="90">
        <f t="shared" si="47"/>
        <v>1</v>
      </c>
      <c r="N220" s="90">
        <f t="shared" si="47"/>
        <v>0.87629999999999997</v>
      </c>
      <c r="O220" s="90">
        <f t="shared" si="47"/>
        <v>1.1182000000000001</v>
      </c>
      <c r="P220" s="90">
        <f t="shared" si="47"/>
        <v>1</v>
      </c>
      <c r="Q220" s="90" t="str">
        <f t="shared" si="47"/>
        <v/>
      </c>
      <c r="R220" s="90" t="str">
        <f t="shared" si="47"/>
        <v/>
      </c>
      <c r="S220" s="90" t="str">
        <f t="shared" si="47"/>
        <v/>
      </c>
      <c r="T220" s="90" t="str">
        <f t="shared" si="47"/>
        <v/>
      </c>
      <c r="U220" s="90" t="str">
        <f t="shared" si="47"/>
        <v/>
      </c>
      <c r="V220" s="90" t="str">
        <f t="shared" si="47"/>
        <v/>
      </c>
      <c r="W220" s="90" t="str">
        <f t="shared" si="47"/>
        <v/>
      </c>
      <c r="X220" s="90" t="str">
        <f t="shared" si="47"/>
        <v/>
      </c>
      <c r="Y220" s="78" t="str">
        <f t="shared" si="46"/>
        <v/>
      </c>
    </row>
    <row r="221" spans="1:25">
      <c r="A221" s="91">
        <f t="shared" si="42"/>
        <v>41672</v>
      </c>
      <c r="B221" s="90">
        <f t="shared" si="46"/>
        <v>1</v>
      </c>
      <c r="C221" s="90">
        <f t="shared" si="47"/>
        <v>1.0772999999999999</v>
      </c>
      <c r="D221" s="90">
        <f t="shared" si="47"/>
        <v>3.2181999999999999</v>
      </c>
      <c r="E221" s="90">
        <f t="shared" si="47"/>
        <v>1</v>
      </c>
      <c r="F221" s="90">
        <f t="shared" si="47"/>
        <v>1</v>
      </c>
      <c r="G221" s="90">
        <f t="shared" si="47"/>
        <v>1</v>
      </c>
      <c r="H221" s="90">
        <f t="shared" si="47"/>
        <v>28.94</v>
      </c>
      <c r="I221" s="90">
        <f t="shared" si="47"/>
        <v>1</v>
      </c>
      <c r="J221" s="90">
        <f t="shared" si="47"/>
        <v>2.9325000000000001</v>
      </c>
      <c r="K221" s="90">
        <f t="shared" si="47"/>
        <v>0.87629999999999997</v>
      </c>
      <c r="L221" s="90">
        <f t="shared" si="47"/>
        <v>1</v>
      </c>
      <c r="M221" s="90">
        <f t="shared" si="47"/>
        <v>1</v>
      </c>
      <c r="N221" s="90">
        <f t="shared" si="47"/>
        <v>0.87629999999999997</v>
      </c>
      <c r="O221" s="90">
        <f t="shared" si="47"/>
        <v>1.1182000000000001</v>
      </c>
      <c r="P221" s="90">
        <f t="shared" si="47"/>
        <v>1</v>
      </c>
      <c r="Q221" s="90" t="str">
        <f t="shared" si="47"/>
        <v/>
      </c>
      <c r="R221" s="90" t="str">
        <f t="shared" si="47"/>
        <v/>
      </c>
      <c r="S221" s="90" t="str">
        <f t="shared" si="47"/>
        <v/>
      </c>
      <c r="T221" s="90" t="str">
        <f t="shared" si="47"/>
        <v/>
      </c>
      <c r="U221" s="90" t="str">
        <f t="shared" si="47"/>
        <v/>
      </c>
      <c r="V221" s="90" t="str">
        <f t="shared" si="47"/>
        <v/>
      </c>
      <c r="W221" s="90" t="str">
        <f t="shared" si="47"/>
        <v/>
      </c>
      <c r="X221" s="90" t="str">
        <f t="shared" si="47"/>
        <v/>
      </c>
      <c r="Y221" s="78" t="str">
        <f t="shared" si="46"/>
        <v/>
      </c>
    </row>
    <row r="222" spans="1:25">
      <c r="A222" s="91">
        <f t="shared" si="42"/>
        <v>41673</v>
      </c>
      <c r="B222" s="90">
        <f t="shared" si="46"/>
        <v>1</v>
      </c>
      <c r="C222" s="90">
        <f t="shared" si="47"/>
        <v>1.0789</v>
      </c>
      <c r="D222" s="90">
        <f t="shared" si="47"/>
        <v>3.2153</v>
      </c>
      <c r="E222" s="90">
        <f t="shared" si="47"/>
        <v>1</v>
      </c>
      <c r="F222" s="90">
        <f t="shared" si="47"/>
        <v>1</v>
      </c>
      <c r="G222" s="90">
        <f t="shared" si="47"/>
        <v>1</v>
      </c>
      <c r="H222" s="90">
        <f t="shared" si="47"/>
        <v>28.8</v>
      </c>
      <c r="I222" s="90">
        <f t="shared" si="47"/>
        <v>1</v>
      </c>
      <c r="J222" s="90">
        <f t="shared" si="47"/>
        <v>2.9298999999999999</v>
      </c>
      <c r="K222" s="90">
        <f t="shared" si="47"/>
        <v>0.87549999999999994</v>
      </c>
      <c r="L222" s="90">
        <f t="shared" si="47"/>
        <v>1</v>
      </c>
      <c r="M222" s="90">
        <f t="shared" si="47"/>
        <v>1</v>
      </c>
      <c r="N222" s="90">
        <f t="shared" si="47"/>
        <v>0.87549999999999994</v>
      </c>
      <c r="O222" s="90">
        <f t="shared" si="47"/>
        <v>1.1184000000000001</v>
      </c>
      <c r="P222" s="90">
        <f t="shared" si="47"/>
        <v>1</v>
      </c>
      <c r="Q222" s="90" t="str">
        <f t="shared" si="47"/>
        <v/>
      </c>
      <c r="R222" s="90" t="str">
        <f t="shared" si="47"/>
        <v/>
      </c>
      <c r="S222" s="90" t="str">
        <f t="shared" si="47"/>
        <v/>
      </c>
      <c r="T222" s="90" t="str">
        <f t="shared" si="47"/>
        <v/>
      </c>
      <c r="U222" s="90" t="str">
        <f t="shared" si="47"/>
        <v/>
      </c>
      <c r="V222" s="90" t="str">
        <f t="shared" si="47"/>
        <v/>
      </c>
      <c r="W222" s="90" t="str">
        <f t="shared" si="47"/>
        <v/>
      </c>
      <c r="X222" s="90" t="str">
        <f t="shared" si="47"/>
        <v/>
      </c>
      <c r="Y222" s="78" t="str">
        <f t="shared" si="46"/>
        <v/>
      </c>
    </row>
    <row r="223" spans="1:25">
      <c r="A223" s="91">
        <f t="shared" si="42"/>
        <v>41674</v>
      </c>
      <c r="B223" s="90">
        <f t="shared" si="46"/>
        <v>1</v>
      </c>
      <c r="C223" s="90">
        <f t="shared" si="47"/>
        <v>1.0939000000000001</v>
      </c>
      <c r="D223" s="90">
        <f t="shared" si="47"/>
        <v>3.2612000000000001</v>
      </c>
      <c r="E223" s="90">
        <f t="shared" si="47"/>
        <v>1</v>
      </c>
      <c r="F223" s="90">
        <f t="shared" si="47"/>
        <v>1</v>
      </c>
      <c r="G223" s="90">
        <f t="shared" si="47"/>
        <v>1</v>
      </c>
      <c r="H223" s="90">
        <f t="shared" si="47"/>
        <v>29.19</v>
      </c>
      <c r="I223" s="90">
        <f t="shared" si="47"/>
        <v>1</v>
      </c>
      <c r="J223" s="90">
        <f t="shared" si="47"/>
        <v>2.9643000000000002</v>
      </c>
      <c r="K223" s="90">
        <f t="shared" si="47"/>
        <v>0.88800000000000001</v>
      </c>
      <c r="L223" s="90">
        <f t="shared" si="47"/>
        <v>1</v>
      </c>
      <c r="M223" s="90">
        <f t="shared" si="47"/>
        <v>1</v>
      </c>
      <c r="N223" s="90">
        <f t="shared" si="47"/>
        <v>0.88800000000000001</v>
      </c>
      <c r="O223" s="90">
        <f t="shared" si="47"/>
        <v>1.1285000000000001</v>
      </c>
      <c r="P223" s="90">
        <f t="shared" si="47"/>
        <v>1</v>
      </c>
      <c r="Q223" s="90" t="str">
        <f t="shared" si="47"/>
        <v/>
      </c>
      <c r="R223" s="90" t="str">
        <f t="shared" si="47"/>
        <v/>
      </c>
      <c r="S223" s="90" t="str">
        <f t="shared" si="47"/>
        <v/>
      </c>
      <c r="T223" s="90" t="str">
        <f t="shared" si="47"/>
        <v/>
      </c>
      <c r="U223" s="90" t="str">
        <f t="shared" si="47"/>
        <v/>
      </c>
      <c r="V223" s="90" t="str">
        <f t="shared" si="47"/>
        <v/>
      </c>
      <c r="W223" s="90" t="str">
        <f t="shared" si="47"/>
        <v/>
      </c>
      <c r="X223" s="90" t="str">
        <f t="shared" si="47"/>
        <v/>
      </c>
      <c r="Y223" s="78" t="str">
        <f t="shared" si="46"/>
        <v/>
      </c>
    </row>
    <row r="224" spans="1:25">
      <c r="A224" s="91">
        <f t="shared" si="42"/>
        <v>41675</v>
      </c>
      <c r="B224" s="90">
        <f t="shared" si="46"/>
        <v>1</v>
      </c>
      <c r="C224" s="90">
        <f t="shared" si="47"/>
        <v>1.0827</v>
      </c>
      <c r="D224" s="90">
        <f t="shared" si="47"/>
        <v>3.2656000000000001</v>
      </c>
      <c r="E224" s="90">
        <f t="shared" si="47"/>
        <v>1</v>
      </c>
      <c r="F224" s="90">
        <f t="shared" si="47"/>
        <v>1</v>
      </c>
      <c r="G224" s="90">
        <f t="shared" si="47"/>
        <v>1</v>
      </c>
      <c r="H224" s="90">
        <f t="shared" si="47"/>
        <v>29.14</v>
      </c>
      <c r="I224" s="90">
        <f t="shared" si="47"/>
        <v>1</v>
      </c>
      <c r="J224" s="90">
        <f t="shared" si="47"/>
        <v>2.9544000000000001</v>
      </c>
      <c r="K224" s="90">
        <f t="shared" si="47"/>
        <v>0.88919999999999999</v>
      </c>
      <c r="L224" s="90">
        <f t="shared" si="47"/>
        <v>1</v>
      </c>
      <c r="M224" s="90">
        <f t="shared" si="47"/>
        <v>1</v>
      </c>
      <c r="N224" s="90">
        <f t="shared" si="47"/>
        <v>0.88919999999999999</v>
      </c>
      <c r="O224" s="90">
        <f t="shared" si="47"/>
        <v>1.1287</v>
      </c>
      <c r="P224" s="90">
        <f t="shared" si="47"/>
        <v>1</v>
      </c>
      <c r="Q224" s="90" t="str">
        <f t="shared" si="47"/>
        <v/>
      </c>
      <c r="R224" s="90" t="str">
        <f t="shared" si="47"/>
        <v/>
      </c>
      <c r="S224" s="90" t="str">
        <f t="shared" si="47"/>
        <v/>
      </c>
      <c r="T224" s="90" t="str">
        <f t="shared" si="47"/>
        <v/>
      </c>
      <c r="U224" s="90" t="str">
        <f t="shared" si="47"/>
        <v/>
      </c>
      <c r="V224" s="90" t="str">
        <f t="shared" si="47"/>
        <v/>
      </c>
      <c r="W224" s="90" t="str">
        <f t="shared" si="47"/>
        <v/>
      </c>
      <c r="X224" s="90" t="str">
        <f t="shared" si="47"/>
        <v/>
      </c>
      <c r="Y224" s="78" t="str">
        <f t="shared" si="46"/>
        <v/>
      </c>
    </row>
    <row r="225" spans="1:25">
      <c r="A225" s="91">
        <f t="shared" si="42"/>
        <v>41676</v>
      </c>
      <c r="B225" s="90">
        <f t="shared" ref="B225:Y234" si="48">IF(B$3="","",IF(B$3="AUD",1,IF(ISNA(VLOOKUP($A225,RBA_Curr_Exch,HLOOKUP(B$3,RBA_Stations,2,FALSE),FALSE)),VLOOKUP($A225,RBA_Curr_Exch,HLOOKUP(B$3,RBA_Stations,2,FALSE),TRUE),VLOOKUP($A225,RBA_Curr_Exch,HLOOKUP(B$3,RBA_Stations,2,FALSE),FALSE))))</f>
        <v>1</v>
      </c>
      <c r="C225" s="90">
        <f t="shared" si="47"/>
        <v>1.0881000000000001</v>
      </c>
      <c r="D225" s="90">
        <f t="shared" si="47"/>
        <v>3.2919999999999998</v>
      </c>
      <c r="E225" s="90">
        <f t="shared" si="47"/>
        <v>1</v>
      </c>
      <c r="F225" s="90">
        <f t="shared" si="47"/>
        <v>1</v>
      </c>
      <c r="G225" s="90">
        <f t="shared" si="47"/>
        <v>1</v>
      </c>
      <c r="H225" s="90">
        <f t="shared" si="47"/>
        <v>29.41</v>
      </c>
      <c r="I225" s="90">
        <f t="shared" si="47"/>
        <v>1</v>
      </c>
      <c r="J225" s="90">
        <f t="shared" si="47"/>
        <v>2.9746999999999999</v>
      </c>
      <c r="K225" s="90">
        <f t="shared" si="47"/>
        <v>0.89639999999999997</v>
      </c>
      <c r="L225" s="90">
        <f t="shared" si="47"/>
        <v>1</v>
      </c>
      <c r="M225" s="90">
        <f t="shared" si="47"/>
        <v>1</v>
      </c>
      <c r="N225" s="90">
        <f t="shared" si="47"/>
        <v>0.89639999999999997</v>
      </c>
      <c r="O225" s="90">
        <f t="shared" si="47"/>
        <v>1.1376999999999999</v>
      </c>
      <c r="P225" s="90">
        <f t="shared" si="47"/>
        <v>1</v>
      </c>
      <c r="Q225" s="90" t="str">
        <f t="shared" si="47"/>
        <v/>
      </c>
      <c r="R225" s="90" t="str">
        <f t="shared" si="47"/>
        <v/>
      </c>
      <c r="S225" s="90" t="str">
        <f t="shared" si="47"/>
        <v/>
      </c>
      <c r="T225" s="90" t="str">
        <f t="shared" si="47"/>
        <v/>
      </c>
      <c r="U225" s="90" t="str">
        <f t="shared" si="47"/>
        <v/>
      </c>
      <c r="V225" s="90" t="str">
        <f t="shared" si="47"/>
        <v/>
      </c>
      <c r="W225" s="90" t="str">
        <f t="shared" si="47"/>
        <v/>
      </c>
      <c r="X225" s="90" t="str">
        <f t="shared" si="47"/>
        <v/>
      </c>
      <c r="Y225" s="78" t="str">
        <f t="shared" si="48"/>
        <v/>
      </c>
    </row>
    <row r="226" spans="1:25">
      <c r="A226" s="91">
        <f t="shared" si="42"/>
        <v>41677</v>
      </c>
      <c r="B226" s="90">
        <f t="shared" si="48"/>
        <v>1</v>
      </c>
      <c r="C226" s="90">
        <f t="shared" si="47"/>
        <v>1.0852999999999999</v>
      </c>
      <c r="D226" s="90">
        <f t="shared" si="47"/>
        <v>3.2831999999999999</v>
      </c>
      <c r="E226" s="90">
        <f t="shared" si="47"/>
        <v>1</v>
      </c>
      <c r="F226" s="90">
        <f t="shared" si="47"/>
        <v>1</v>
      </c>
      <c r="G226" s="90">
        <f t="shared" si="47"/>
        <v>1</v>
      </c>
      <c r="H226" s="90">
        <f t="shared" si="47"/>
        <v>29.35</v>
      </c>
      <c r="I226" s="90">
        <f t="shared" si="47"/>
        <v>1</v>
      </c>
      <c r="J226" s="90">
        <f t="shared" si="47"/>
        <v>2.9699</v>
      </c>
      <c r="K226" s="90">
        <f t="shared" si="47"/>
        <v>0.89400000000000002</v>
      </c>
      <c r="L226" s="90">
        <f t="shared" si="47"/>
        <v>1</v>
      </c>
      <c r="M226" s="90">
        <f t="shared" si="47"/>
        <v>1</v>
      </c>
      <c r="N226" s="90">
        <f t="shared" si="47"/>
        <v>0.89400000000000002</v>
      </c>
      <c r="O226" s="90">
        <f t="shared" si="47"/>
        <v>1.1336999999999999</v>
      </c>
      <c r="P226" s="90">
        <f t="shared" ref="C226:X238" si="49">IF(P$3="","",IF(P$3="AUD",1,IF(ISNA(VLOOKUP($A226,RBA_Curr_Exch,HLOOKUP(P$3,RBA_Stations,2,FALSE),FALSE)),VLOOKUP($A226,RBA_Curr_Exch,HLOOKUP(P$3,RBA_Stations,2,FALSE),TRUE),VLOOKUP($A226,RBA_Curr_Exch,HLOOKUP(P$3,RBA_Stations,2,FALSE),FALSE))))</f>
        <v>1</v>
      </c>
      <c r="Q226" s="90" t="str">
        <f t="shared" si="49"/>
        <v/>
      </c>
      <c r="R226" s="90" t="str">
        <f t="shared" si="49"/>
        <v/>
      </c>
      <c r="S226" s="90" t="str">
        <f t="shared" si="49"/>
        <v/>
      </c>
      <c r="T226" s="90" t="str">
        <f t="shared" si="49"/>
        <v/>
      </c>
      <c r="U226" s="90" t="str">
        <f t="shared" si="49"/>
        <v/>
      </c>
      <c r="V226" s="90" t="str">
        <f t="shared" si="49"/>
        <v/>
      </c>
      <c r="W226" s="90" t="str">
        <f t="shared" si="49"/>
        <v/>
      </c>
      <c r="X226" s="90" t="str">
        <f t="shared" si="49"/>
        <v/>
      </c>
      <c r="Y226" s="78" t="str">
        <f t="shared" si="48"/>
        <v/>
      </c>
    </row>
    <row r="227" spans="1:25">
      <c r="A227" s="91">
        <f t="shared" si="42"/>
        <v>41678</v>
      </c>
      <c r="B227" s="90">
        <f t="shared" si="48"/>
        <v>1</v>
      </c>
      <c r="C227" s="90">
        <f t="shared" si="49"/>
        <v>1.0852999999999999</v>
      </c>
      <c r="D227" s="90">
        <f t="shared" si="49"/>
        <v>3.2831999999999999</v>
      </c>
      <c r="E227" s="90">
        <f t="shared" si="49"/>
        <v>1</v>
      </c>
      <c r="F227" s="90">
        <f t="shared" si="49"/>
        <v>1</v>
      </c>
      <c r="G227" s="90">
        <f t="shared" si="49"/>
        <v>1</v>
      </c>
      <c r="H227" s="90">
        <f t="shared" si="49"/>
        <v>29.35</v>
      </c>
      <c r="I227" s="90">
        <f t="shared" si="49"/>
        <v>1</v>
      </c>
      <c r="J227" s="90">
        <f t="shared" si="49"/>
        <v>2.9699</v>
      </c>
      <c r="K227" s="90">
        <f t="shared" si="49"/>
        <v>0.89400000000000002</v>
      </c>
      <c r="L227" s="90">
        <f t="shared" si="49"/>
        <v>1</v>
      </c>
      <c r="M227" s="90">
        <f t="shared" si="49"/>
        <v>1</v>
      </c>
      <c r="N227" s="90">
        <f t="shared" si="49"/>
        <v>0.89400000000000002</v>
      </c>
      <c r="O227" s="90">
        <f t="shared" si="49"/>
        <v>1.1336999999999999</v>
      </c>
      <c r="P227" s="90">
        <f t="shared" si="49"/>
        <v>1</v>
      </c>
      <c r="Q227" s="90" t="str">
        <f t="shared" si="49"/>
        <v/>
      </c>
      <c r="R227" s="90" t="str">
        <f t="shared" si="49"/>
        <v/>
      </c>
      <c r="S227" s="90" t="str">
        <f t="shared" si="49"/>
        <v/>
      </c>
      <c r="T227" s="90" t="str">
        <f t="shared" si="49"/>
        <v/>
      </c>
      <c r="U227" s="90" t="str">
        <f t="shared" si="49"/>
        <v/>
      </c>
      <c r="V227" s="90" t="str">
        <f t="shared" si="49"/>
        <v/>
      </c>
      <c r="W227" s="90" t="str">
        <f t="shared" si="49"/>
        <v/>
      </c>
      <c r="X227" s="90" t="str">
        <f t="shared" si="49"/>
        <v/>
      </c>
      <c r="Y227" s="78" t="str">
        <f t="shared" si="48"/>
        <v/>
      </c>
    </row>
    <row r="228" spans="1:25">
      <c r="A228" s="91">
        <f t="shared" si="42"/>
        <v>41679</v>
      </c>
      <c r="B228" s="90">
        <f t="shared" si="48"/>
        <v>1</v>
      </c>
      <c r="C228" s="90">
        <f t="shared" si="49"/>
        <v>1.0852999999999999</v>
      </c>
      <c r="D228" s="90">
        <f t="shared" si="49"/>
        <v>3.2831999999999999</v>
      </c>
      <c r="E228" s="90">
        <f t="shared" si="49"/>
        <v>1</v>
      </c>
      <c r="F228" s="90">
        <f t="shared" si="49"/>
        <v>1</v>
      </c>
      <c r="G228" s="90">
        <f t="shared" si="49"/>
        <v>1</v>
      </c>
      <c r="H228" s="90">
        <f t="shared" si="49"/>
        <v>29.35</v>
      </c>
      <c r="I228" s="90">
        <f t="shared" si="49"/>
        <v>1</v>
      </c>
      <c r="J228" s="90">
        <f t="shared" si="49"/>
        <v>2.9699</v>
      </c>
      <c r="K228" s="90">
        <f t="shared" si="49"/>
        <v>0.89400000000000002</v>
      </c>
      <c r="L228" s="90">
        <f t="shared" si="49"/>
        <v>1</v>
      </c>
      <c r="M228" s="90">
        <f t="shared" si="49"/>
        <v>1</v>
      </c>
      <c r="N228" s="90">
        <f t="shared" si="49"/>
        <v>0.89400000000000002</v>
      </c>
      <c r="O228" s="90">
        <f t="shared" si="49"/>
        <v>1.1336999999999999</v>
      </c>
      <c r="P228" s="90">
        <f t="shared" si="49"/>
        <v>1</v>
      </c>
      <c r="Q228" s="90" t="str">
        <f t="shared" si="49"/>
        <v/>
      </c>
      <c r="R228" s="90" t="str">
        <f t="shared" si="49"/>
        <v/>
      </c>
      <c r="S228" s="90" t="str">
        <f t="shared" si="49"/>
        <v/>
      </c>
      <c r="T228" s="90" t="str">
        <f t="shared" si="49"/>
        <v/>
      </c>
      <c r="U228" s="90" t="str">
        <f t="shared" si="49"/>
        <v/>
      </c>
      <c r="V228" s="90" t="str">
        <f t="shared" si="49"/>
        <v/>
      </c>
      <c r="W228" s="90" t="str">
        <f t="shared" si="49"/>
        <v/>
      </c>
      <c r="X228" s="90" t="str">
        <f t="shared" si="49"/>
        <v/>
      </c>
      <c r="Y228" s="78" t="str">
        <f t="shared" si="48"/>
        <v/>
      </c>
    </row>
    <row r="229" spans="1:25">
      <c r="A229" s="91">
        <f t="shared" si="42"/>
        <v>41680</v>
      </c>
      <c r="B229" s="90">
        <f t="shared" si="48"/>
        <v>1</v>
      </c>
      <c r="C229" s="90">
        <f t="shared" si="49"/>
        <v>1.0798000000000001</v>
      </c>
      <c r="D229" s="90">
        <f t="shared" si="49"/>
        <v>3.2806000000000002</v>
      </c>
      <c r="E229" s="90">
        <f t="shared" si="49"/>
        <v>1</v>
      </c>
      <c r="F229" s="90">
        <f t="shared" si="49"/>
        <v>1</v>
      </c>
      <c r="G229" s="90">
        <f t="shared" si="49"/>
        <v>1</v>
      </c>
      <c r="H229" s="90">
        <f t="shared" si="49"/>
        <v>29.29</v>
      </c>
      <c r="I229" s="90">
        <f t="shared" si="49"/>
        <v>1</v>
      </c>
      <c r="J229" s="90">
        <f t="shared" si="49"/>
        <v>2.9773999999999998</v>
      </c>
      <c r="K229" s="90">
        <f t="shared" si="49"/>
        <v>0.89329999999999998</v>
      </c>
      <c r="L229" s="90">
        <f t="shared" si="49"/>
        <v>1</v>
      </c>
      <c r="M229" s="90">
        <f t="shared" si="49"/>
        <v>1</v>
      </c>
      <c r="N229" s="90">
        <f t="shared" si="49"/>
        <v>0.89329999999999998</v>
      </c>
      <c r="O229" s="90">
        <f t="shared" si="49"/>
        <v>1.1335999999999999</v>
      </c>
      <c r="P229" s="90">
        <f t="shared" si="49"/>
        <v>1</v>
      </c>
      <c r="Q229" s="90" t="str">
        <f t="shared" si="49"/>
        <v/>
      </c>
      <c r="R229" s="90" t="str">
        <f t="shared" si="49"/>
        <v/>
      </c>
      <c r="S229" s="90" t="str">
        <f t="shared" si="49"/>
        <v/>
      </c>
      <c r="T229" s="90" t="str">
        <f t="shared" si="49"/>
        <v/>
      </c>
      <c r="U229" s="90" t="str">
        <f t="shared" si="49"/>
        <v/>
      </c>
      <c r="V229" s="90" t="str">
        <f t="shared" si="49"/>
        <v/>
      </c>
      <c r="W229" s="90" t="str">
        <f t="shared" si="49"/>
        <v/>
      </c>
      <c r="X229" s="90" t="str">
        <f t="shared" si="49"/>
        <v/>
      </c>
      <c r="Y229" s="78" t="str">
        <f t="shared" si="48"/>
        <v/>
      </c>
    </row>
    <row r="230" spans="1:25">
      <c r="A230" s="91">
        <f t="shared" si="42"/>
        <v>41681</v>
      </c>
      <c r="B230" s="90">
        <f t="shared" si="48"/>
        <v>1</v>
      </c>
      <c r="C230" s="90">
        <f t="shared" si="49"/>
        <v>1.0849</v>
      </c>
      <c r="D230" s="90">
        <f t="shared" si="49"/>
        <v>3.3086000000000002</v>
      </c>
      <c r="E230" s="90">
        <f t="shared" si="49"/>
        <v>1</v>
      </c>
      <c r="F230" s="90">
        <f t="shared" si="49"/>
        <v>1</v>
      </c>
      <c r="G230" s="90">
        <f t="shared" si="49"/>
        <v>1</v>
      </c>
      <c r="H230" s="90">
        <f t="shared" si="49"/>
        <v>29.55</v>
      </c>
      <c r="I230" s="90">
        <f t="shared" si="49"/>
        <v>1</v>
      </c>
      <c r="J230" s="90">
        <f t="shared" si="49"/>
        <v>3.0099</v>
      </c>
      <c r="K230" s="90">
        <f t="shared" si="49"/>
        <v>0.90090000000000003</v>
      </c>
      <c r="L230" s="90">
        <f t="shared" si="49"/>
        <v>1</v>
      </c>
      <c r="M230" s="90">
        <f t="shared" si="49"/>
        <v>1</v>
      </c>
      <c r="N230" s="90">
        <f t="shared" si="49"/>
        <v>0.90090000000000003</v>
      </c>
      <c r="O230" s="90">
        <f t="shared" si="49"/>
        <v>1.1432</v>
      </c>
      <c r="P230" s="90">
        <f t="shared" si="49"/>
        <v>1</v>
      </c>
      <c r="Q230" s="90" t="str">
        <f t="shared" si="49"/>
        <v/>
      </c>
      <c r="R230" s="90" t="str">
        <f t="shared" si="49"/>
        <v/>
      </c>
      <c r="S230" s="90" t="str">
        <f t="shared" si="49"/>
        <v/>
      </c>
      <c r="T230" s="90" t="str">
        <f t="shared" si="49"/>
        <v/>
      </c>
      <c r="U230" s="90" t="str">
        <f t="shared" si="49"/>
        <v/>
      </c>
      <c r="V230" s="90" t="str">
        <f t="shared" si="49"/>
        <v/>
      </c>
      <c r="W230" s="90" t="str">
        <f t="shared" si="49"/>
        <v/>
      </c>
      <c r="X230" s="90" t="str">
        <f t="shared" si="49"/>
        <v/>
      </c>
      <c r="Y230" s="78" t="str">
        <f t="shared" si="48"/>
        <v/>
      </c>
    </row>
    <row r="231" spans="1:25">
      <c r="A231" s="91">
        <f t="shared" si="42"/>
        <v>41682</v>
      </c>
      <c r="B231" s="90">
        <f t="shared" si="48"/>
        <v>1</v>
      </c>
      <c r="C231" s="90">
        <f t="shared" si="49"/>
        <v>1.085</v>
      </c>
      <c r="D231" s="90">
        <f t="shared" si="49"/>
        <v>3.3235999999999999</v>
      </c>
      <c r="E231" s="90">
        <f t="shared" si="49"/>
        <v>1</v>
      </c>
      <c r="F231" s="90">
        <f t="shared" si="49"/>
        <v>1</v>
      </c>
      <c r="G231" s="90">
        <f t="shared" si="49"/>
        <v>1</v>
      </c>
      <c r="H231" s="90">
        <f t="shared" si="49"/>
        <v>29.58</v>
      </c>
      <c r="I231" s="90">
        <f t="shared" si="49"/>
        <v>1</v>
      </c>
      <c r="J231" s="90">
        <f t="shared" si="49"/>
        <v>3.0114000000000001</v>
      </c>
      <c r="K231" s="90">
        <f t="shared" si="49"/>
        <v>0.90500000000000003</v>
      </c>
      <c r="L231" s="90">
        <f t="shared" si="49"/>
        <v>1</v>
      </c>
      <c r="M231" s="90">
        <f t="shared" si="49"/>
        <v>1</v>
      </c>
      <c r="N231" s="90">
        <f t="shared" si="49"/>
        <v>0.90500000000000003</v>
      </c>
      <c r="O231" s="90">
        <f t="shared" si="49"/>
        <v>1.1456</v>
      </c>
      <c r="P231" s="90">
        <f t="shared" si="49"/>
        <v>1</v>
      </c>
      <c r="Q231" s="90" t="str">
        <f t="shared" si="49"/>
        <v/>
      </c>
      <c r="R231" s="90" t="str">
        <f t="shared" si="49"/>
        <v/>
      </c>
      <c r="S231" s="90" t="str">
        <f t="shared" si="49"/>
        <v/>
      </c>
      <c r="T231" s="90" t="str">
        <f t="shared" si="49"/>
        <v/>
      </c>
      <c r="U231" s="90" t="str">
        <f t="shared" si="49"/>
        <v/>
      </c>
      <c r="V231" s="90" t="str">
        <f t="shared" si="49"/>
        <v/>
      </c>
      <c r="W231" s="90" t="str">
        <f t="shared" si="49"/>
        <v/>
      </c>
      <c r="X231" s="90" t="str">
        <f t="shared" si="49"/>
        <v/>
      </c>
      <c r="Y231" s="78" t="str">
        <f t="shared" si="48"/>
        <v/>
      </c>
    </row>
    <row r="232" spans="1:25">
      <c r="A232" s="91">
        <f t="shared" si="42"/>
        <v>41683</v>
      </c>
      <c r="B232" s="90">
        <f t="shared" si="48"/>
        <v>1</v>
      </c>
      <c r="C232" s="90">
        <f t="shared" si="49"/>
        <v>1.0759000000000001</v>
      </c>
      <c r="D232" s="90">
        <f t="shared" si="49"/>
        <v>3.2810000000000001</v>
      </c>
      <c r="E232" s="90">
        <f t="shared" si="49"/>
        <v>1</v>
      </c>
      <c r="F232" s="90">
        <f t="shared" si="49"/>
        <v>1</v>
      </c>
      <c r="G232" s="90">
        <f t="shared" si="49"/>
        <v>1</v>
      </c>
      <c r="H232" s="90">
        <f t="shared" si="49"/>
        <v>29.12</v>
      </c>
      <c r="I232" s="90">
        <f t="shared" si="49"/>
        <v>1</v>
      </c>
      <c r="J232" s="90">
        <f t="shared" si="49"/>
        <v>2.9701</v>
      </c>
      <c r="K232" s="90">
        <f t="shared" si="49"/>
        <v>0.89339999999999997</v>
      </c>
      <c r="L232" s="90">
        <f t="shared" si="49"/>
        <v>1</v>
      </c>
      <c r="M232" s="90">
        <f t="shared" si="49"/>
        <v>1</v>
      </c>
      <c r="N232" s="90">
        <f t="shared" si="49"/>
        <v>0.89339999999999997</v>
      </c>
      <c r="O232" s="90">
        <f t="shared" si="49"/>
        <v>1.1323000000000001</v>
      </c>
      <c r="P232" s="90">
        <f t="shared" si="49"/>
        <v>1</v>
      </c>
      <c r="Q232" s="90" t="str">
        <f t="shared" si="49"/>
        <v/>
      </c>
      <c r="R232" s="90" t="str">
        <f t="shared" si="49"/>
        <v/>
      </c>
      <c r="S232" s="90" t="str">
        <f t="shared" si="49"/>
        <v/>
      </c>
      <c r="T232" s="90" t="str">
        <f t="shared" si="49"/>
        <v/>
      </c>
      <c r="U232" s="90" t="str">
        <f t="shared" si="49"/>
        <v/>
      </c>
      <c r="V232" s="90" t="str">
        <f t="shared" si="49"/>
        <v/>
      </c>
      <c r="W232" s="90" t="str">
        <f t="shared" si="49"/>
        <v/>
      </c>
      <c r="X232" s="90" t="str">
        <f t="shared" si="49"/>
        <v/>
      </c>
      <c r="Y232" s="78" t="str">
        <f t="shared" si="48"/>
        <v/>
      </c>
    </row>
    <row r="233" spans="1:25">
      <c r="A233" s="91">
        <f t="shared" si="42"/>
        <v>41684</v>
      </c>
      <c r="B233" s="90">
        <f t="shared" si="48"/>
        <v>1</v>
      </c>
      <c r="C233" s="90">
        <f t="shared" si="49"/>
        <v>1.0785</v>
      </c>
      <c r="D233" s="90">
        <f t="shared" si="49"/>
        <v>3.3037999999999998</v>
      </c>
      <c r="E233" s="90">
        <f t="shared" si="49"/>
        <v>1</v>
      </c>
      <c r="F233" s="90">
        <f t="shared" si="49"/>
        <v>1</v>
      </c>
      <c r="G233" s="90">
        <f t="shared" si="49"/>
        <v>1</v>
      </c>
      <c r="H233" s="90">
        <f t="shared" si="49"/>
        <v>29.25</v>
      </c>
      <c r="I233" s="90">
        <f t="shared" si="49"/>
        <v>1</v>
      </c>
      <c r="J233" s="90">
        <f t="shared" si="49"/>
        <v>2.9843999999999999</v>
      </c>
      <c r="K233" s="90">
        <f t="shared" si="49"/>
        <v>0.89959999999999996</v>
      </c>
      <c r="L233" s="90">
        <f t="shared" si="49"/>
        <v>1</v>
      </c>
      <c r="M233" s="90">
        <f t="shared" si="49"/>
        <v>1</v>
      </c>
      <c r="N233" s="90">
        <f t="shared" si="49"/>
        <v>0.89959999999999996</v>
      </c>
      <c r="O233" s="90">
        <f t="shared" si="49"/>
        <v>1.1376999999999999</v>
      </c>
      <c r="P233" s="90">
        <f t="shared" si="49"/>
        <v>1</v>
      </c>
      <c r="Q233" s="90" t="str">
        <f t="shared" si="49"/>
        <v/>
      </c>
      <c r="R233" s="90" t="str">
        <f t="shared" si="49"/>
        <v/>
      </c>
      <c r="S233" s="90" t="str">
        <f t="shared" si="49"/>
        <v/>
      </c>
      <c r="T233" s="90" t="str">
        <f t="shared" si="49"/>
        <v/>
      </c>
      <c r="U233" s="90" t="str">
        <f t="shared" si="49"/>
        <v/>
      </c>
      <c r="V233" s="90" t="str">
        <f t="shared" si="49"/>
        <v/>
      </c>
      <c r="W233" s="90" t="str">
        <f t="shared" si="49"/>
        <v/>
      </c>
      <c r="X233" s="90" t="str">
        <f t="shared" si="49"/>
        <v/>
      </c>
      <c r="Y233" s="78" t="str">
        <f t="shared" si="48"/>
        <v/>
      </c>
    </row>
    <row r="234" spans="1:25">
      <c r="A234" s="91">
        <f t="shared" si="42"/>
        <v>41685</v>
      </c>
      <c r="B234" s="90">
        <f t="shared" si="48"/>
        <v>1</v>
      </c>
      <c r="C234" s="90">
        <f t="shared" si="49"/>
        <v>1.0785</v>
      </c>
      <c r="D234" s="90">
        <f t="shared" si="49"/>
        <v>3.3037999999999998</v>
      </c>
      <c r="E234" s="90">
        <f t="shared" si="49"/>
        <v>1</v>
      </c>
      <c r="F234" s="90">
        <f t="shared" si="49"/>
        <v>1</v>
      </c>
      <c r="G234" s="90">
        <f t="shared" si="49"/>
        <v>1</v>
      </c>
      <c r="H234" s="90">
        <f t="shared" si="49"/>
        <v>29.25</v>
      </c>
      <c r="I234" s="90">
        <f t="shared" si="49"/>
        <v>1</v>
      </c>
      <c r="J234" s="90">
        <f t="shared" si="49"/>
        <v>2.9843999999999999</v>
      </c>
      <c r="K234" s="90">
        <f t="shared" si="49"/>
        <v>0.89959999999999996</v>
      </c>
      <c r="L234" s="90">
        <f t="shared" si="49"/>
        <v>1</v>
      </c>
      <c r="M234" s="90">
        <f t="shared" si="49"/>
        <v>1</v>
      </c>
      <c r="N234" s="90">
        <f t="shared" si="49"/>
        <v>0.89959999999999996</v>
      </c>
      <c r="O234" s="90">
        <f t="shared" si="49"/>
        <v>1.1376999999999999</v>
      </c>
      <c r="P234" s="90">
        <f t="shared" si="49"/>
        <v>1</v>
      </c>
      <c r="Q234" s="90" t="str">
        <f t="shared" si="49"/>
        <v/>
      </c>
      <c r="R234" s="90" t="str">
        <f t="shared" si="49"/>
        <v/>
      </c>
      <c r="S234" s="90" t="str">
        <f t="shared" si="49"/>
        <v/>
      </c>
      <c r="T234" s="90" t="str">
        <f t="shared" si="49"/>
        <v/>
      </c>
      <c r="U234" s="90" t="str">
        <f t="shared" si="49"/>
        <v/>
      </c>
      <c r="V234" s="90" t="str">
        <f t="shared" si="49"/>
        <v/>
      </c>
      <c r="W234" s="90" t="str">
        <f t="shared" si="49"/>
        <v/>
      </c>
      <c r="X234" s="90" t="str">
        <f t="shared" si="49"/>
        <v/>
      </c>
      <c r="Y234" s="78" t="str">
        <f t="shared" si="48"/>
        <v/>
      </c>
    </row>
    <row r="235" spans="1:25">
      <c r="A235" s="91">
        <f t="shared" si="42"/>
        <v>41686</v>
      </c>
      <c r="B235" s="90">
        <f t="shared" ref="B235:Y244" si="50">IF(B$3="","",IF(B$3="AUD",1,IF(ISNA(VLOOKUP($A235,RBA_Curr_Exch,HLOOKUP(B$3,RBA_Stations,2,FALSE),FALSE)),VLOOKUP($A235,RBA_Curr_Exch,HLOOKUP(B$3,RBA_Stations,2,FALSE),TRUE),VLOOKUP($A235,RBA_Curr_Exch,HLOOKUP(B$3,RBA_Stations,2,FALSE),FALSE))))</f>
        <v>1</v>
      </c>
      <c r="C235" s="90">
        <f t="shared" si="49"/>
        <v>1.0785</v>
      </c>
      <c r="D235" s="90">
        <f t="shared" si="49"/>
        <v>3.3037999999999998</v>
      </c>
      <c r="E235" s="90">
        <f t="shared" si="49"/>
        <v>1</v>
      </c>
      <c r="F235" s="90">
        <f t="shared" si="49"/>
        <v>1</v>
      </c>
      <c r="G235" s="90">
        <f t="shared" si="49"/>
        <v>1</v>
      </c>
      <c r="H235" s="90">
        <f t="shared" si="49"/>
        <v>29.25</v>
      </c>
      <c r="I235" s="90">
        <f t="shared" si="49"/>
        <v>1</v>
      </c>
      <c r="J235" s="90">
        <f t="shared" si="49"/>
        <v>2.9843999999999999</v>
      </c>
      <c r="K235" s="90">
        <f t="shared" si="49"/>
        <v>0.89959999999999996</v>
      </c>
      <c r="L235" s="90">
        <f t="shared" si="49"/>
        <v>1</v>
      </c>
      <c r="M235" s="90">
        <f t="shared" si="49"/>
        <v>1</v>
      </c>
      <c r="N235" s="90">
        <f t="shared" si="49"/>
        <v>0.89959999999999996</v>
      </c>
      <c r="O235" s="90">
        <f t="shared" si="49"/>
        <v>1.1376999999999999</v>
      </c>
      <c r="P235" s="90">
        <f t="shared" si="49"/>
        <v>1</v>
      </c>
      <c r="Q235" s="90" t="str">
        <f t="shared" si="49"/>
        <v/>
      </c>
      <c r="R235" s="90" t="str">
        <f t="shared" si="49"/>
        <v/>
      </c>
      <c r="S235" s="90" t="str">
        <f t="shared" si="49"/>
        <v/>
      </c>
      <c r="T235" s="90" t="str">
        <f t="shared" si="49"/>
        <v/>
      </c>
      <c r="U235" s="90" t="str">
        <f t="shared" si="49"/>
        <v/>
      </c>
      <c r="V235" s="90" t="str">
        <f t="shared" si="49"/>
        <v/>
      </c>
      <c r="W235" s="90" t="str">
        <f t="shared" si="49"/>
        <v/>
      </c>
      <c r="X235" s="90" t="str">
        <f t="shared" si="49"/>
        <v/>
      </c>
      <c r="Y235" s="78" t="str">
        <f t="shared" si="50"/>
        <v/>
      </c>
    </row>
    <row r="236" spans="1:25">
      <c r="A236" s="91">
        <f t="shared" si="42"/>
        <v>41687</v>
      </c>
      <c r="B236" s="90">
        <f t="shared" si="50"/>
        <v>1</v>
      </c>
      <c r="C236" s="90">
        <f t="shared" si="49"/>
        <v>1.0809</v>
      </c>
      <c r="D236" s="90">
        <f t="shared" si="49"/>
        <v>3.3231999999999999</v>
      </c>
      <c r="E236" s="90">
        <f t="shared" si="49"/>
        <v>1</v>
      </c>
      <c r="F236" s="90">
        <f t="shared" si="49"/>
        <v>1</v>
      </c>
      <c r="G236" s="90">
        <f t="shared" si="49"/>
        <v>1</v>
      </c>
      <c r="H236" s="90">
        <f t="shared" si="49"/>
        <v>29.27</v>
      </c>
      <c r="I236" s="90">
        <f t="shared" si="49"/>
        <v>1</v>
      </c>
      <c r="J236" s="90">
        <f t="shared" si="49"/>
        <v>2.9826000000000001</v>
      </c>
      <c r="K236" s="90">
        <f t="shared" si="49"/>
        <v>0.90490000000000004</v>
      </c>
      <c r="L236" s="90">
        <f t="shared" si="49"/>
        <v>1</v>
      </c>
      <c r="M236" s="90">
        <f t="shared" si="49"/>
        <v>1</v>
      </c>
      <c r="N236" s="90">
        <f t="shared" si="49"/>
        <v>0.90490000000000004</v>
      </c>
      <c r="O236" s="90">
        <f t="shared" si="49"/>
        <v>1.1398999999999999</v>
      </c>
      <c r="P236" s="90">
        <f t="shared" si="49"/>
        <v>1</v>
      </c>
      <c r="Q236" s="90" t="str">
        <f t="shared" si="49"/>
        <v/>
      </c>
      <c r="R236" s="90" t="str">
        <f t="shared" si="49"/>
        <v/>
      </c>
      <c r="S236" s="90" t="str">
        <f t="shared" si="49"/>
        <v/>
      </c>
      <c r="T236" s="90" t="str">
        <f t="shared" si="49"/>
        <v/>
      </c>
      <c r="U236" s="90" t="str">
        <f t="shared" si="49"/>
        <v/>
      </c>
      <c r="V236" s="90" t="str">
        <f t="shared" si="49"/>
        <v/>
      </c>
      <c r="W236" s="90" t="str">
        <f t="shared" si="49"/>
        <v/>
      </c>
      <c r="X236" s="90" t="str">
        <f t="shared" si="49"/>
        <v/>
      </c>
      <c r="Y236" s="78" t="str">
        <f t="shared" si="50"/>
        <v/>
      </c>
    </row>
    <row r="237" spans="1:25">
      <c r="A237" s="91">
        <f t="shared" si="42"/>
        <v>41688</v>
      </c>
      <c r="B237" s="90">
        <f t="shared" si="50"/>
        <v>1</v>
      </c>
      <c r="C237" s="90">
        <f t="shared" si="49"/>
        <v>1.0843</v>
      </c>
      <c r="D237" s="90">
        <f t="shared" si="49"/>
        <v>3.3262</v>
      </c>
      <c r="E237" s="90">
        <f t="shared" si="49"/>
        <v>1</v>
      </c>
      <c r="F237" s="90">
        <f t="shared" si="49"/>
        <v>1</v>
      </c>
      <c r="G237" s="90">
        <f t="shared" si="49"/>
        <v>1</v>
      </c>
      <c r="H237" s="90">
        <f t="shared" si="49"/>
        <v>29.36</v>
      </c>
      <c r="I237" s="90">
        <f t="shared" si="49"/>
        <v>1</v>
      </c>
      <c r="J237" s="90">
        <f t="shared" si="49"/>
        <v>2.9851999999999999</v>
      </c>
      <c r="K237" s="90">
        <f t="shared" si="49"/>
        <v>0.90569999999999995</v>
      </c>
      <c r="L237" s="90">
        <f t="shared" si="49"/>
        <v>1</v>
      </c>
      <c r="M237" s="90">
        <f t="shared" si="49"/>
        <v>1</v>
      </c>
      <c r="N237" s="90">
        <f t="shared" si="49"/>
        <v>0.90569999999999995</v>
      </c>
      <c r="O237" s="90">
        <f t="shared" si="49"/>
        <v>1.1427</v>
      </c>
      <c r="P237" s="90">
        <f t="shared" si="49"/>
        <v>1</v>
      </c>
      <c r="Q237" s="90" t="str">
        <f t="shared" si="49"/>
        <v/>
      </c>
      <c r="R237" s="90" t="str">
        <f t="shared" si="49"/>
        <v/>
      </c>
      <c r="S237" s="90" t="str">
        <f t="shared" si="49"/>
        <v/>
      </c>
      <c r="T237" s="90" t="str">
        <f t="shared" si="49"/>
        <v/>
      </c>
      <c r="U237" s="90" t="str">
        <f t="shared" si="49"/>
        <v/>
      </c>
      <c r="V237" s="90" t="str">
        <f t="shared" si="49"/>
        <v/>
      </c>
      <c r="W237" s="90" t="str">
        <f t="shared" si="49"/>
        <v/>
      </c>
      <c r="X237" s="90" t="str">
        <f t="shared" si="49"/>
        <v/>
      </c>
      <c r="Y237" s="78" t="str">
        <f t="shared" si="50"/>
        <v/>
      </c>
    </row>
    <row r="238" spans="1:25">
      <c r="A238" s="91">
        <f t="shared" si="42"/>
        <v>41689</v>
      </c>
      <c r="B238" s="90">
        <f t="shared" si="50"/>
        <v>1</v>
      </c>
      <c r="C238" s="90">
        <f t="shared" si="49"/>
        <v>1.0851999999999999</v>
      </c>
      <c r="D238" s="90">
        <f t="shared" si="49"/>
        <v>3.3115000000000001</v>
      </c>
      <c r="E238" s="90">
        <f t="shared" si="49"/>
        <v>1</v>
      </c>
      <c r="F238" s="90">
        <f t="shared" si="49"/>
        <v>1</v>
      </c>
      <c r="G238" s="90">
        <f t="shared" ref="C238:X249" si="51">IF(G$3="","",IF(G$3="AUD",1,IF(ISNA(VLOOKUP($A238,RBA_Curr_Exch,HLOOKUP(G$3,RBA_Stations,2,FALSE),FALSE)),VLOOKUP($A238,RBA_Curr_Exch,HLOOKUP(G$3,RBA_Stations,2,FALSE),TRUE),VLOOKUP($A238,RBA_Curr_Exch,HLOOKUP(G$3,RBA_Stations,2,FALSE),FALSE))))</f>
        <v>1</v>
      </c>
      <c r="H238" s="90">
        <f t="shared" si="51"/>
        <v>29.35</v>
      </c>
      <c r="I238" s="90">
        <f t="shared" si="51"/>
        <v>1</v>
      </c>
      <c r="J238" s="90">
        <f t="shared" si="51"/>
        <v>2.9738000000000002</v>
      </c>
      <c r="K238" s="90">
        <f t="shared" si="51"/>
        <v>0.90169999999999995</v>
      </c>
      <c r="L238" s="90">
        <f t="shared" si="51"/>
        <v>1</v>
      </c>
      <c r="M238" s="90">
        <f t="shared" si="51"/>
        <v>1</v>
      </c>
      <c r="N238" s="90">
        <f t="shared" si="51"/>
        <v>0.90169999999999995</v>
      </c>
      <c r="O238" s="90">
        <f t="shared" si="51"/>
        <v>1.1379999999999999</v>
      </c>
      <c r="P238" s="90">
        <f t="shared" si="51"/>
        <v>1</v>
      </c>
      <c r="Q238" s="90" t="str">
        <f t="shared" si="51"/>
        <v/>
      </c>
      <c r="R238" s="90" t="str">
        <f t="shared" si="51"/>
        <v/>
      </c>
      <c r="S238" s="90" t="str">
        <f t="shared" si="51"/>
        <v/>
      </c>
      <c r="T238" s="90" t="str">
        <f t="shared" si="51"/>
        <v/>
      </c>
      <c r="U238" s="90" t="str">
        <f t="shared" si="51"/>
        <v/>
      </c>
      <c r="V238" s="90" t="str">
        <f t="shared" si="51"/>
        <v/>
      </c>
      <c r="W238" s="90" t="str">
        <f t="shared" si="51"/>
        <v/>
      </c>
      <c r="X238" s="90" t="str">
        <f t="shared" si="51"/>
        <v/>
      </c>
      <c r="Y238" s="78" t="str">
        <f t="shared" si="50"/>
        <v/>
      </c>
    </row>
    <row r="239" spans="1:25">
      <c r="A239" s="91">
        <f t="shared" si="42"/>
        <v>41690</v>
      </c>
      <c r="B239" s="90">
        <f t="shared" si="50"/>
        <v>1</v>
      </c>
      <c r="C239" s="90">
        <f t="shared" si="51"/>
        <v>1.0842000000000001</v>
      </c>
      <c r="D239" s="90">
        <f t="shared" si="51"/>
        <v>3.2884000000000002</v>
      </c>
      <c r="E239" s="90">
        <f t="shared" si="51"/>
        <v>1</v>
      </c>
      <c r="F239" s="90">
        <f t="shared" si="51"/>
        <v>1</v>
      </c>
      <c r="G239" s="90">
        <f t="shared" si="51"/>
        <v>1</v>
      </c>
      <c r="H239" s="90">
        <f t="shared" si="51"/>
        <v>29.19</v>
      </c>
      <c r="I239" s="90">
        <f t="shared" si="51"/>
        <v>1</v>
      </c>
      <c r="J239" s="90">
        <f t="shared" si="51"/>
        <v>2.9584000000000001</v>
      </c>
      <c r="K239" s="90">
        <f t="shared" si="51"/>
        <v>0.89539999999999997</v>
      </c>
      <c r="L239" s="90">
        <f t="shared" si="51"/>
        <v>1</v>
      </c>
      <c r="M239" s="90">
        <f t="shared" si="51"/>
        <v>1</v>
      </c>
      <c r="N239" s="90">
        <f t="shared" si="51"/>
        <v>0.89539999999999997</v>
      </c>
      <c r="O239" s="90">
        <f t="shared" si="51"/>
        <v>1.1326000000000001</v>
      </c>
      <c r="P239" s="90">
        <f t="shared" si="51"/>
        <v>1</v>
      </c>
      <c r="Q239" s="90" t="str">
        <f t="shared" si="51"/>
        <v/>
      </c>
      <c r="R239" s="90" t="str">
        <f t="shared" si="51"/>
        <v/>
      </c>
      <c r="S239" s="90" t="str">
        <f t="shared" si="51"/>
        <v/>
      </c>
      <c r="T239" s="90" t="str">
        <f t="shared" si="51"/>
        <v/>
      </c>
      <c r="U239" s="90" t="str">
        <f t="shared" si="51"/>
        <v/>
      </c>
      <c r="V239" s="90" t="str">
        <f t="shared" si="51"/>
        <v/>
      </c>
      <c r="W239" s="90" t="str">
        <f t="shared" si="51"/>
        <v/>
      </c>
      <c r="X239" s="90" t="str">
        <f t="shared" si="51"/>
        <v/>
      </c>
      <c r="Y239" s="78" t="str">
        <f t="shared" si="50"/>
        <v/>
      </c>
    </row>
    <row r="240" spans="1:25">
      <c r="A240" s="91">
        <f t="shared" si="42"/>
        <v>41691</v>
      </c>
      <c r="B240" s="90">
        <f t="shared" si="50"/>
        <v>1</v>
      </c>
      <c r="C240" s="90">
        <f t="shared" si="51"/>
        <v>1.0827</v>
      </c>
      <c r="D240" s="90">
        <f t="shared" si="51"/>
        <v>3.3022999999999998</v>
      </c>
      <c r="E240" s="90">
        <f t="shared" si="51"/>
        <v>1</v>
      </c>
      <c r="F240" s="90">
        <f t="shared" si="51"/>
        <v>1</v>
      </c>
      <c r="G240" s="90">
        <f t="shared" si="51"/>
        <v>1</v>
      </c>
      <c r="H240" s="90">
        <f t="shared" si="51"/>
        <v>29.26</v>
      </c>
      <c r="I240" s="90">
        <f t="shared" si="51"/>
        <v>1</v>
      </c>
      <c r="J240" s="90">
        <f t="shared" si="51"/>
        <v>2.9689999999999999</v>
      </c>
      <c r="K240" s="90">
        <f t="shared" si="51"/>
        <v>0.8992</v>
      </c>
      <c r="L240" s="90">
        <f t="shared" si="51"/>
        <v>1</v>
      </c>
      <c r="M240" s="90">
        <f t="shared" si="51"/>
        <v>1</v>
      </c>
      <c r="N240" s="90">
        <f t="shared" si="51"/>
        <v>0.8992</v>
      </c>
      <c r="O240" s="90">
        <f t="shared" si="51"/>
        <v>1.1386000000000001</v>
      </c>
      <c r="P240" s="90">
        <f t="shared" si="51"/>
        <v>1</v>
      </c>
      <c r="Q240" s="90" t="str">
        <f t="shared" si="51"/>
        <v/>
      </c>
      <c r="R240" s="90" t="str">
        <f t="shared" si="51"/>
        <v/>
      </c>
      <c r="S240" s="90" t="str">
        <f t="shared" si="51"/>
        <v/>
      </c>
      <c r="T240" s="90" t="str">
        <f t="shared" si="51"/>
        <v/>
      </c>
      <c r="U240" s="90" t="str">
        <f t="shared" si="51"/>
        <v/>
      </c>
      <c r="V240" s="90" t="str">
        <f t="shared" si="51"/>
        <v/>
      </c>
      <c r="W240" s="90" t="str">
        <f t="shared" si="51"/>
        <v/>
      </c>
      <c r="X240" s="90" t="str">
        <f t="shared" si="51"/>
        <v/>
      </c>
      <c r="Y240" s="78" t="str">
        <f t="shared" si="50"/>
        <v/>
      </c>
    </row>
    <row r="241" spans="1:25">
      <c r="A241" s="91">
        <f t="shared" si="42"/>
        <v>41692</v>
      </c>
      <c r="B241" s="90">
        <f t="shared" si="50"/>
        <v>1</v>
      </c>
      <c r="C241" s="90">
        <f t="shared" si="51"/>
        <v>1.0827</v>
      </c>
      <c r="D241" s="90">
        <f t="shared" si="51"/>
        <v>3.3022999999999998</v>
      </c>
      <c r="E241" s="90">
        <f t="shared" si="51"/>
        <v>1</v>
      </c>
      <c r="F241" s="90">
        <f t="shared" si="51"/>
        <v>1</v>
      </c>
      <c r="G241" s="90">
        <f t="shared" si="51"/>
        <v>1</v>
      </c>
      <c r="H241" s="90">
        <f t="shared" si="51"/>
        <v>29.26</v>
      </c>
      <c r="I241" s="90">
        <f t="shared" si="51"/>
        <v>1</v>
      </c>
      <c r="J241" s="90">
        <f t="shared" si="51"/>
        <v>2.9689999999999999</v>
      </c>
      <c r="K241" s="90">
        <f t="shared" si="51"/>
        <v>0.8992</v>
      </c>
      <c r="L241" s="90">
        <f t="shared" si="51"/>
        <v>1</v>
      </c>
      <c r="M241" s="90">
        <f t="shared" si="51"/>
        <v>1</v>
      </c>
      <c r="N241" s="90">
        <f t="shared" si="51"/>
        <v>0.8992</v>
      </c>
      <c r="O241" s="90">
        <f t="shared" si="51"/>
        <v>1.1386000000000001</v>
      </c>
      <c r="P241" s="90">
        <f t="shared" si="51"/>
        <v>1</v>
      </c>
      <c r="Q241" s="90" t="str">
        <f t="shared" si="51"/>
        <v/>
      </c>
      <c r="R241" s="90" t="str">
        <f t="shared" si="51"/>
        <v/>
      </c>
      <c r="S241" s="90" t="str">
        <f t="shared" si="51"/>
        <v/>
      </c>
      <c r="T241" s="90" t="str">
        <f t="shared" si="51"/>
        <v/>
      </c>
      <c r="U241" s="90" t="str">
        <f t="shared" si="51"/>
        <v/>
      </c>
      <c r="V241" s="90" t="str">
        <f t="shared" si="51"/>
        <v/>
      </c>
      <c r="W241" s="90" t="str">
        <f t="shared" si="51"/>
        <v/>
      </c>
      <c r="X241" s="90" t="str">
        <f t="shared" si="51"/>
        <v/>
      </c>
      <c r="Y241" s="78" t="str">
        <f t="shared" si="50"/>
        <v/>
      </c>
    </row>
    <row r="242" spans="1:25">
      <c r="A242" s="91">
        <f t="shared" si="42"/>
        <v>41693</v>
      </c>
      <c r="B242" s="90">
        <f t="shared" si="50"/>
        <v>1</v>
      </c>
      <c r="C242" s="90">
        <f t="shared" si="51"/>
        <v>1.0827</v>
      </c>
      <c r="D242" s="90">
        <f t="shared" si="51"/>
        <v>3.3022999999999998</v>
      </c>
      <c r="E242" s="90">
        <f t="shared" si="51"/>
        <v>1</v>
      </c>
      <c r="F242" s="90">
        <f t="shared" si="51"/>
        <v>1</v>
      </c>
      <c r="G242" s="90">
        <f t="shared" si="51"/>
        <v>1</v>
      </c>
      <c r="H242" s="90">
        <f t="shared" si="51"/>
        <v>29.26</v>
      </c>
      <c r="I242" s="90">
        <f t="shared" si="51"/>
        <v>1</v>
      </c>
      <c r="J242" s="90">
        <f t="shared" si="51"/>
        <v>2.9689999999999999</v>
      </c>
      <c r="K242" s="90">
        <f t="shared" si="51"/>
        <v>0.8992</v>
      </c>
      <c r="L242" s="90">
        <f t="shared" si="51"/>
        <v>1</v>
      </c>
      <c r="M242" s="90">
        <f t="shared" si="51"/>
        <v>1</v>
      </c>
      <c r="N242" s="90">
        <f t="shared" si="51"/>
        <v>0.8992</v>
      </c>
      <c r="O242" s="90">
        <f t="shared" si="51"/>
        <v>1.1386000000000001</v>
      </c>
      <c r="P242" s="90">
        <f t="shared" si="51"/>
        <v>1</v>
      </c>
      <c r="Q242" s="90" t="str">
        <f t="shared" si="51"/>
        <v/>
      </c>
      <c r="R242" s="90" t="str">
        <f t="shared" si="51"/>
        <v/>
      </c>
      <c r="S242" s="90" t="str">
        <f t="shared" si="51"/>
        <v/>
      </c>
      <c r="T242" s="90" t="str">
        <f t="shared" si="51"/>
        <v/>
      </c>
      <c r="U242" s="90" t="str">
        <f t="shared" si="51"/>
        <v/>
      </c>
      <c r="V242" s="90" t="str">
        <f t="shared" si="51"/>
        <v/>
      </c>
      <c r="W242" s="90" t="str">
        <f t="shared" si="51"/>
        <v/>
      </c>
      <c r="X242" s="90" t="str">
        <f t="shared" si="51"/>
        <v/>
      </c>
      <c r="Y242" s="78" t="str">
        <f t="shared" si="50"/>
        <v/>
      </c>
    </row>
    <row r="243" spans="1:25">
      <c r="A243" s="91">
        <f t="shared" si="42"/>
        <v>41694</v>
      </c>
      <c r="B243" s="90">
        <f t="shared" si="50"/>
        <v>1</v>
      </c>
      <c r="C243" s="90">
        <f t="shared" si="51"/>
        <v>1.0827</v>
      </c>
      <c r="D243" s="90">
        <f t="shared" si="51"/>
        <v>3.2934999999999999</v>
      </c>
      <c r="E243" s="90">
        <f t="shared" si="51"/>
        <v>1</v>
      </c>
      <c r="F243" s="90">
        <f t="shared" si="51"/>
        <v>1</v>
      </c>
      <c r="G243" s="90">
        <f t="shared" si="51"/>
        <v>1</v>
      </c>
      <c r="H243" s="90">
        <f t="shared" si="51"/>
        <v>29.21</v>
      </c>
      <c r="I243" s="90">
        <f t="shared" si="51"/>
        <v>1</v>
      </c>
      <c r="J243" s="90">
        <f t="shared" si="51"/>
        <v>2.9550999999999998</v>
      </c>
      <c r="K243" s="90">
        <f t="shared" si="51"/>
        <v>0.89680000000000004</v>
      </c>
      <c r="L243" s="90">
        <f t="shared" si="51"/>
        <v>1</v>
      </c>
      <c r="M243" s="90">
        <f t="shared" si="51"/>
        <v>1</v>
      </c>
      <c r="N243" s="90">
        <f t="shared" si="51"/>
        <v>0.89680000000000004</v>
      </c>
      <c r="O243" s="90">
        <f t="shared" si="51"/>
        <v>1.1361000000000001</v>
      </c>
      <c r="P243" s="90">
        <f t="shared" si="51"/>
        <v>1</v>
      </c>
      <c r="Q243" s="90" t="str">
        <f t="shared" si="51"/>
        <v/>
      </c>
      <c r="R243" s="90" t="str">
        <f t="shared" si="51"/>
        <v/>
      </c>
      <c r="S243" s="90" t="str">
        <f t="shared" si="51"/>
        <v/>
      </c>
      <c r="T243" s="90" t="str">
        <f t="shared" si="51"/>
        <v/>
      </c>
      <c r="U243" s="90" t="str">
        <f t="shared" si="51"/>
        <v/>
      </c>
      <c r="V243" s="90" t="str">
        <f t="shared" si="51"/>
        <v/>
      </c>
      <c r="W243" s="90" t="str">
        <f t="shared" si="51"/>
        <v/>
      </c>
      <c r="X243" s="90" t="str">
        <f t="shared" si="51"/>
        <v/>
      </c>
      <c r="Y243" s="78" t="str">
        <f t="shared" si="50"/>
        <v/>
      </c>
    </row>
    <row r="244" spans="1:25">
      <c r="A244" s="91">
        <f t="shared" si="42"/>
        <v>41695</v>
      </c>
      <c r="B244" s="90">
        <f t="shared" si="50"/>
        <v>1</v>
      </c>
      <c r="C244" s="90">
        <f t="shared" si="51"/>
        <v>1.0837000000000001</v>
      </c>
      <c r="D244" s="90">
        <f t="shared" si="51"/>
        <v>3.3176999999999999</v>
      </c>
      <c r="E244" s="90">
        <f t="shared" si="51"/>
        <v>1</v>
      </c>
      <c r="F244" s="90">
        <f t="shared" si="51"/>
        <v>1</v>
      </c>
      <c r="G244" s="90">
        <f t="shared" si="51"/>
        <v>1</v>
      </c>
      <c r="H244" s="90">
        <f t="shared" si="51"/>
        <v>29.39</v>
      </c>
      <c r="I244" s="90">
        <f t="shared" si="51"/>
        <v>1</v>
      </c>
      <c r="J244" s="90">
        <f t="shared" si="51"/>
        <v>2.9590999999999998</v>
      </c>
      <c r="K244" s="90">
        <f t="shared" si="51"/>
        <v>0.90339999999999998</v>
      </c>
      <c r="L244" s="90">
        <f t="shared" si="51"/>
        <v>1</v>
      </c>
      <c r="M244" s="90">
        <f t="shared" si="51"/>
        <v>1</v>
      </c>
      <c r="N244" s="90">
        <f t="shared" si="51"/>
        <v>0.90339999999999998</v>
      </c>
      <c r="O244" s="90">
        <f t="shared" si="51"/>
        <v>1.1408</v>
      </c>
      <c r="P244" s="90">
        <f t="shared" si="51"/>
        <v>1</v>
      </c>
      <c r="Q244" s="90" t="str">
        <f t="shared" si="51"/>
        <v/>
      </c>
      <c r="R244" s="90" t="str">
        <f t="shared" si="51"/>
        <v/>
      </c>
      <c r="S244" s="90" t="str">
        <f t="shared" si="51"/>
        <v/>
      </c>
      <c r="T244" s="90" t="str">
        <f t="shared" si="51"/>
        <v/>
      </c>
      <c r="U244" s="90" t="str">
        <f t="shared" si="51"/>
        <v/>
      </c>
      <c r="V244" s="90" t="str">
        <f t="shared" si="51"/>
        <v/>
      </c>
      <c r="W244" s="90" t="str">
        <f t="shared" si="51"/>
        <v/>
      </c>
      <c r="X244" s="90" t="str">
        <f t="shared" si="51"/>
        <v/>
      </c>
      <c r="Y244" s="78" t="str">
        <f t="shared" si="50"/>
        <v/>
      </c>
    </row>
    <row r="245" spans="1:25">
      <c r="A245" s="91">
        <f t="shared" si="42"/>
        <v>41696</v>
      </c>
      <c r="B245" s="90">
        <f t="shared" ref="B245:Y254" si="52">IF(B$3="","",IF(B$3="AUD",1,IF(ISNA(VLOOKUP($A245,RBA_Curr_Exch,HLOOKUP(B$3,RBA_Stations,2,FALSE),FALSE)),VLOOKUP($A245,RBA_Curr_Exch,HLOOKUP(B$3,RBA_Stations,2,FALSE),TRUE),VLOOKUP($A245,RBA_Curr_Exch,HLOOKUP(B$3,RBA_Stations,2,FALSE),FALSE))))</f>
        <v>1</v>
      </c>
      <c r="C245" s="90">
        <f t="shared" si="51"/>
        <v>1.0807</v>
      </c>
      <c r="D245" s="90">
        <f t="shared" si="51"/>
        <v>3.3092999999999999</v>
      </c>
      <c r="E245" s="90">
        <f t="shared" si="51"/>
        <v>1</v>
      </c>
      <c r="F245" s="90">
        <f t="shared" si="51"/>
        <v>1</v>
      </c>
      <c r="G245" s="90">
        <f t="shared" si="51"/>
        <v>1</v>
      </c>
      <c r="H245" s="90">
        <f t="shared" si="51"/>
        <v>29.33</v>
      </c>
      <c r="I245" s="90">
        <f t="shared" si="51"/>
        <v>1</v>
      </c>
      <c r="J245" s="90">
        <f t="shared" si="51"/>
        <v>2.9525000000000001</v>
      </c>
      <c r="K245" s="90">
        <f t="shared" si="51"/>
        <v>0.90110000000000001</v>
      </c>
      <c r="L245" s="90">
        <f t="shared" si="51"/>
        <v>1</v>
      </c>
      <c r="M245" s="90">
        <f t="shared" si="51"/>
        <v>1</v>
      </c>
      <c r="N245" s="90">
        <f t="shared" si="51"/>
        <v>0.90110000000000001</v>
      </c>
      <c r="O245" s="90">
        <f t="shared" si="51"/>
        <v>1.1392</v>
      </c>
      <c r="P245" s="90">
        <f t="shared" si="51"/>
        <v>1</v>
      </c>
      <c r="Q245" s="90" t="str">
        <f t="shared" si="51"/>
        <v/>
      </c>
      <c r="R245" s="90" t="str">
        <f t="shared" si="51"/>
        <v/>
      </c>
      <c r="S245" s="90" t="str">
        <f t="shared" si="51"/>
        <v/>
      </c>
      <c r="T245" s="90" t="str">
        <f t="shared" si="51"/>
        <v/>
      </c>
      <c r="U245" s="90" t="str">
        <f t="shared" si="51"/>
        <v/>
      </c>
      <c r="V245" s="90" t="str">
        <f t="shared" si="51"/>
        <v/>
      </c>
      <c r="W245" s="90" t="str">
        <f t="shared" si="51"/>
        <v/>
      </c>
      <c r="X245" s="90" t="str">
        <f t="shared" si="51"/>
        <v/>
      </c>
      <c r="Y245" s="78" t="str">
        <f t="shared" si="52"/>
        <v/>
      </c>
    </row>
    <row r="246" spans="1:25">
      <c r="A246" s="91">
        <f t="shared" si="42"/>
        <v>41697</v>
      </c>
      <c r="B246" s="90">
        <f t="shared" si="52"/>
        <v>1</v>
      </c>
      <c r="C246" s="90">
        <f t="shared" si="51"/>
        <v>1.0736000000000001</v>
      </c>
      <c r="D246" s="90">
        <f t="shared" si="51"/>
        <v>3.2831999999999999</v>
      </c>
      <c r="E246" s="90">
        <f t="shared" si="51"/>
        <v>1</v>
      </c>
      <c r="F246" s="90">
        <f t="shared" si="51"/>
        <v>1</v>
      </c>
      <c r="G246" s="90">
        <f t="shared" si="51"/>
        <v>1</v>
      </c>
      <c r="H246" s="90">
        <f t="shared" si="51"/>
        <v>29.13</v>
      </c>
      <c r="I246" s="90">
        <f t="shared" si="51"/>
        <v>1</v>
      </c>
      <c r="J246" s="90">
        <f t="shared" si="51"/>
        <v>2.9291999999999998</v>
      </c>
      <c r="K246" s="90">
        <f t="shared" si="51"/>
        <v>0.89400000000000002</v>
      </c>
      <c r="L246" s="90">
        <f t="shared" si="51"/>
        <v>1</v>
      </c>
      <c r="M246" s="90">
        <f t="shared" si="51"/>
        <v>1</v>
      </c>
      <c r="N246" s="90">
        <f t="shared" si="51"/>
        <v>0.89400000000000002</v>
      </c>
      <c r="O246" s="90">
        <f t="shared" si="51"/>
        <v>1.1319999999999999</v>
      </c>
      <c r="P246" s="90">
        <f t="shared" si="51"/>
        <v>1</v>
      </c>
      <c r="Q246" s="90" t="str">
        <f t="shared" si="51"/>
        <v/>
      </c>
      <c r="R246" s="90" t="str">
        <f t="shared" si="51"/>
        <v/>
      </c>
      <c r="S246" s="90" t="str">
        <f t="shared" si="51"/>
        <v/>
      </c>
      <c r="T246" s="90" t="str">
        <f t="shared" si="51"/>
        <v/>
      </c>
      <c r="U246" s="90" t="str">
        <f t="shared" si="51"/>
        <v/>
      </c>
      <c r="V246" s="90" t="str">
        <f t="shared" si="51"/>
        <v/>
      </c>
      <c r="W246" s="90" t="str">
        <f t="shared" si="51"/>
        <v/>
      </c>
      <c r="X246" s="90" t="str">
        <f t="shared" si="51"/>
        <v/>
      </c>
      <c r="Y246" s="78" t="str">
        <f t="shared" si="52"/>
        <v/>
      </c>
    </row>
    <row r="247" spans="1:25">
      <c r="A247" s="91">
        <f t="shared" si="42"/>
        <v>41698</v>
      </c>
      <c r="B247" s="90">
        <f t="shared" si="52"/>
        <v>1</v>
      </c>
      <c r="C247" s="90">
        <f t="shared" si="51"/>
        <v>1.0659000000000001</v>
      </c>
      <c r="D247" s="90">
        <f t="shared" si="51"/>
        <v>3.2858000000000001</v>
      </c>
      <c r="E247" s="90">
        <f t="shared" si="51"/>
        <v>1</v>
      </c>
      <c r="F247" s="90">
        <f t="shared" si="51"/>
        <v>1</v>
      </c>
      <c r="G247" s="90">
        <f t="shared" si="51"/>
        <v>1</v>
      </c>
      <c r="H247" s="90">
        <f t="shared" si="51"/>
        <v>29.21</v>
      </c>
      <c r="I247" s="90">
        <f t="shared" si="51"/>
        <v>1</v>
      </c>
      <c r="J247" s="90">
        <f t="shared" si="51"/>
        <v>2.9369000000000001</v>
      </c>
      <c r="K247" s="90">
        <f t="shared" si="51"/>
        <v>0.89470000000000005</v>
      </c>
      <c r="L247" s="90">
        <f t="shared" si="51"/>
        <v>1</v>
      </c>
      <c r="M247" s="90">
        <f t="shared" si="51"/>
        <v>1</v>
      </c>
      <c r="N247" s="90">
        <f t="shared" si="51"/>
        <v>0.89470000000000005</v>
      </c>
      <c r="O247" s="90">
        <f t="shared" si="51"/>
        <v>1.1338999999999999</v>
      </c>
      <c r="P247" s="90">
        <f t="shared" si="51"/>
        <v>1</v>
      </c>
      <c r="Q247" s="90" t="str">
        <f t="shared" si="51"/>
        <v/>
      </c>
      <c r="R247" s="90" t="str">
        <f t="shared" si="51"/>
        <v/>
      </c>
      <c r="S247" s="90" t="str">
        <f t="shared" si="51"/>
        <v/>
      </c>
      <c r="T247" s="90" t="str">
        <f t="shared" si="51"/>
        <v/>
      </c>
      <c r="U247" s="90" t="str">
        <f t="shared" si="51"/>
        <v/>
      </c>
      <c r="V247" s="90" t="str">
        <f t="shared" si="51"/>
        <v/>
      </c>
      <c r="W247" s="90" t="str">
        <f t="shared" si="51"/>
        <v/>
      </c>
      <c r="X247" s="90" t="str">
        <f t="shared" si="51"/>
        <v/>
      </c>
      <c r="Y247" s="78" t="str">
        <f t="shared" si="52"/>
        <v/>
      </c>
    </row>
    <row r="248" spans="1:25">
      <c r="A248" s="91">
        <f t="shared" si="42"/>
        <v>41699</v>
      </c>
      <c r="B248" s="90">
        <f t="shared" si="52"/>
        <v>1</v>
      </c>
      <c r="C248" s="90">
        <f t="shared" si="51"/>
        <v>1.0659000000000001</v>
      </c>
      <c r="D248" s="90">
        <f t="shared" si="51"/>
        <v>3.2858000000000001</v>
      </c>
      <c r="E248" s="90">
        <f t="shared" si="51"/>
        <v>1</v>
      </c>
      <c r="F248" s="90">
        <f t="shared" si="51"/>
        <v>1</v>
      </c>
      <c r="G248" s="90">
        <f t="shared" si="51"/>
        <v>1</v>
      </c>
      <c r="H248" s="90">
        <f t="shared" si="51"/>
        <v>29.21</v>
      </c>
      <c r="I248" s="90">
        <f t="shared" si="51"/>
        <v>1</v>
      </c>
      <c r="J248" s="90">
        <f t="shared" si="51"/>
        <v>2.9369000000000001</v>
      </c>
      <c r="K248" s="90">
        <f t="shared" si="51"/>
        <v>0.89470000000000005</v>
      </c>
      <c r="L248" s="90">
        <f t="shared" si="51"/>
        <v>1</v>
      </c>
      <c r="M248" s="90">
        <f t="shared" si="51"/>
        <v>1</v>
      </c>
      <c r="N248" s="90">
        <f t="shared" si="51"/>
        <v>0.89470000000000005</v>
      </c>
      <c r="O248" s="90">
        <f t="shared" si="51"/>
        <v>1.1338999999999999</v>
      </c>
      <c r="P248" s="90">
        <f t="shared" si="51"/>
        <v>1</v>
      </c>
      <c r="Q248" s="90" t="str">
        <f t="shared" si="51"/>
        <v/>
      </c>
      <c r="R248" s="90" t="str">
        <f t="shared" si="51"/>
        <v/>
      </c>
      <c r="S248" s="90" t="str">
        <f t="shared" si="51"/>
        <v/>
      </c>
      <c r="T248" s="90" t="str">
        <f t="shared" si="51"/>
        <v/>
      </c>
      <c r="U248" s="90" t="str">
        <f t="shared" si="51"/>
        <v/>
      </c>
      <c r="V248" s="90" t="str">
        <f t="shared" si="51"/>
        <v/>
      </c>
      <c r="W248" s="90" t="str">
        <f t="shared" si="51"/>
        <v/>
      </c>
      <c r="X248" s="90" t="str">
        <f t="shared" si="51"/>
        <v/>
      </c>
      <c r="Y248" s="78" t="str">
        <f t="shared" si="52"/>
        <v/>
      </c>
    </row>
    <row r="249" spans="1:25">
      <c r="A249" s="91">
        <f t="shared" si="42"/>
        <v>41700</v>
      </c>
      <c r="B249" s="90">
        <f t="shared" si="52"/>
        <v>1</v>
      </c>
      <c r="C249" s="90">
        <f t="shared" si="51"/>
        <v>1.0659000000000001</v>
      </c>
      <c r="D249" s="90">
        <f t="shared" si="51"/>
        <v>3.2858000000000001</v>
      </c>
      <c r="E249" s="90">
        <f t="shared" si="51"/>
        <v>1</v>
      </c>
      <c r="F249" s="90">
        <f t="shared" si="51"/>
        <v>1</v>
      </c>
      <c r="G249" s="90">
        <f t="shared" si="51"/>
        <v>1</v>
      </c>
      <c r="H249" s="90">
        <f t="shared" si="51"/>
        <v>29.21</v>
      </c>
      <c r="I249" s="90">
        <f t="shared" si="51"/>
        <v>1</v>
      </c>
      <c r="J249" s="90">
        <f t="shared" si="51"/>
        <v>2.9369000000000001</v>
      </c>
      <c r="K249" s="90">
        <f t="shared" si="51"/>
        <v>0.89470000000000005</v>
      </c>
      <c r="L249" s="90">
        <f t="shared" si="51"/>
        <v>1</v>
      </c>
      <c r="M249" s="90">
        <f t="shared" si="51"/>
        <v>1</v>
      </c>
      <c r="N249" s="90">
        <f t="shared" si="51"/>
        <v>0.89470000000000005</v>
      </c>
      <c r="O249" s="90">
        <f t="shared" si="51"/>
        <v>1.1338999999999999</v>
      </c>
      <c r="P249" s="90">
        <f t="shared" si="51"/>
        <v>1</v>
      </c>
      <c r="Q249" s="90" t="str">
        <f t="shared" si="51"/>
        <v/>
      </c>
      <c r="R249" s="90" t="str">
        <f t="shared" si="51"/>
        <v/>
      </c>
      <c r="S249" s="90" t="str">
        <f t="shared" si="51"/>
        <v/>
      </c>
      <c r="T249" s="90" t="str">
        <f t="shared" ref="C249:X261" si="53">IF(T$3="","",IF(T$3="AUD",1,IF(ISNA(VLOOKUP($A249,RBA_Curr_Exch,HLOOKUP(T$3,RBA_Stations,2,FALSE),FALSE)),VLOOKUP($A249,RBA_Curr_Exch,HLOOKUP(T$3,RBA_Stations,2,FALSE),TRUE),VLOOKUP($A249,RBA_Curr_Exch,HLOOKUP(T$3,RBA_Stations,2,FALSE),FALSE))))</f>
        <v/>
      </c>
      <c r="U249" s="90" t="str">
        <f t="shared" si="53"/>
        <v/>
      </c>
      <c r="V249" s="90" t="str">
        <f t="shared" si="53"/>
        <v/>
      </c>
      <c r="W249" s="90" t="str">
        <f t="shared" si="53"/>
        <v/>
      </c>
      <c r="X249" s="90" t="str">
        <f t="shared" si="53"/>
        <v/>
      </c>
      <c r="Y249" s="78" t="str">
        <f t="shared" si="52"/>
        <v/>
      </c>
    </row>
    <row r="250" spans="1:25">
      <c r="A250" s="91">
        <f t="shared" si="42"/>
        <v>41701</v>
      </c>
      <c r="B250" s="90">
        <f t="shared" si="52"/>
        <v>1</v>
      </c>
      <c r="C250" s="90">
        <f t="shared" si="53"/>
        <v>1.0663</v>
      </c>
      <c r="D250" s="90">
        <f t="shared" si="53"/>
        <v>3.2728999999999999</v>
      </c>
      <c r="E250" s="90">
        <f t="shared" si="53"/>
        <v>1</v>
      </c>
      <c r="F250" s="90">
        <f t="shared" si="53"/>
        <v>1</v>
      </c>
      <c r="G250" s="90">
        <f t="shared" si="53"/>
        <v>1</v>
      </c>
      <c r="H250" s="90">
        <f t="shared" si="53"/>
        <v>29.04</v>
      </c>
      <c r="I250" s="90">
        <f t="shared" si="53"/>
        <v>1</v>
      </c>
      <c r="J250" s="90">
        <f t="shared" si="53"/>
        <v>2.9236</v>
      </c>
      <c r="K250" s="90">
        <f t="shared" si="53"/>
        <v>0.89119999999999999</v>
      </c>
      <c r="L250" s="90">
        <f t="shared" si="53"/>
        <v>1</v>
      </c>
      <c r="M250" s="90">
        <f t="shared" si="53"/>
        <v>1</v>
      </c>
      <c r="N250" s="90">
        <f t="shared" si="53"/>
        <v>0.89119999999999999</v>
      </c>
      <c r="O250" s="90">
        <f t="shared" si="53"/>
        <v>1.1295999999999999</v>
      </c>
      <c r="P250" s="90">
        <f t="shared" si="53"/>
        <v>1</v>
      </c>
      <c r="Q250" s="90" t="str">
        <f t="shared" si="53"/>
        <v/>
      </c>
      <c r="R250" s="90" t="str">
        <f t="shared" si="53"/>
        <v/>
      </c>
      <c r="S250" s="90" t="str">
        <f t="shared" si="53"/>
        <v/>
      </c>
      <c r="T250" s="90" t="str">
        <f t="shared" si="53"/>
        <v/>
      </c>
      <c r="U250" s="90" t="str">
        <f t="shared" si="53"/>
        <v/>
      </c>
      <c r="V250" s="90" t="str">
        <f t="shared" si="53"/>
        <v/>
      </c>
      <c r="W250" s="90" t="str">
        <f t="shared" si="53"/>
        <v/>
      </c>
      <c r="X250" s="90" t="str">
        <f t="shared" si="53"/>
        <v/>
      </c>
      <c r="Y250" s="78" t="str">
        <f t="shared" si="52"/>
        <v/>
      </c>
    </row>
    <row r="251" spans="1:25">
      <c r="A251" s="91">
        <f t="shared" si="42"/>
        <v>41702</v>
      </c>
      <c r="B251" s="90">
        <f t="shared" si="52"/>
        <v>1</v>
      </c>
      <c r="C251" s="90">
        <f t="shared" si="53"/>
        <v>1.0668</v>
      </c>
      <c r="D251" s="90">
        <f t="shared" si="53"/>
        <v>3.2795000000000001</v>
      </c>
      <c r="E251" s="90">
        <f t="shared" si="53"/>
        <v>1</v>
      </c>
      <c r="F251" s="90">
        <f t="shared" si="53"/>
        <v>1</v>
      </c>
      <c r="G251" s="90">
        <f t="shared" si="53"/>
        <v>1</v>
      </c>
      <c r="H251" s="90">
        <f t="shared" si="53"/>
        <v>29.07</v>
      </c>
      <c r="I251" s="90">
        <f t="shared" si="53"/>
        <v>1</v>
      </c>
      <c r="J251" s="90">
        <f t="shared" si="53"/>
        <v>2.9312999999999998</v>
      </c>
      <c r="K251" s="90">
        <f t="shared" si="53"/>
        <v>0.89300000000000002</v>
      </c>
      <c r="L251" s="90">
        <f t="shared" si="53"/>
        <v>1</v>
      </c>
      <c r="M251" s="90">
        <f t="shared" si="53"/>
        <v>1</v>
      </c>
      <c r="N251" s="90">
        <f t="shared" si="53"/>
        <v>0.89300000000000002</v>
      </c>
      <c r="O251" s="90">
        <f t="shared" si="53"/>
        <v>1.1345000000000001</v>
      </c>
      <c r="P251" s="90">
        <f t="shared" si="53"/>
        <v>1</v>
      </c>
      <c r="Q251" s="90" t="str">
        <f t="shared" si="53"/>
        <v/>
      </c>
      <c r="R251" s="90" t="str">
        <f t="shared" si="53"/>
        <v/>
      </c>
      <c r="S251" s="90" t="str">
        <f t="shared" si="53"/>
        <v/>
      </c>
      <c r="T251" s="90" t="str">
        <f t="shared" si="53"/>
        <v/>
      </c>
      <c r="U251" s="90" t="str">
        <f t="shared" si="53"/>
        <v/>
      </c>
      <c r="V251" s="90" t="str">
        <f t="shared" si="53"/>
        <v/>
      </c>
      <c r="W251" s="90" t="str">
        <f t="shared" si="53"/>
        <v/>
      </c>
      <c r="X251" s="90" t="str">
        <f t="shared" si="53"/>
        <v/>
      </c>
      <c r="Y251" s="78" t="str">
        <f t="shared" si="52"/>
        <v/>
      </c>
    </row>
    <row r="252" spans="1:25">
      <c r="A252" s="91">
        <f t="shared" si="42"/>
        <v>41703</v>
      </c>
      <c r="B252" s="90">
        <f t="shared" si="52"/>
        <v>1</v>
      </c>
      <c r="C252" s="90">
        <f t="shared" si="53"/>
        <v>1.0678000000000001</v>
      </c>
      <c r="D252" s="90">
        <f t="shared" si="53"/>
        <v>3.2906</v>
      </c>
      <c r="E252" s="90">
        <f t="shared" si="53"/>
        <v>1</v>
      </c>
      <c r="F252" s="90">
        <f t="shared" si="53"/>
        <v>1</v>
      </c>
      <c r="G252" s="90">
        <f t="shared" si="53"/>
        <v>1</v>
      </c>
      <c r="H252" s="90">
        <f t="shared" si="53"/>
        <v>29.02</v>
      </c>
      <c r="I252" s="90">
        <f t="shared" si="53"/>
        <v>1</v>
      </c>
      <c r="J252" s="90">
        <f t="shared" si="53"/>
        <v>2.9335</v>
      </c>
      <c r="K252" s="90">
        <f t="shared" si="53"/>
        <v>0.89600000000000002</v>
      </c>
      <c r="L252" s="90">
        <f t="shared" si="53"/>
        <v>1</v>
      </c>
      <c r="M252" s="90">
        <f t="shared" si="53"/>
        <v>1</v>
      </c>
      <c r="N252" s="90">
        <f t="shared" si="53"/>
        <v>0.89600000000000002</v>
      </c>
      <c r="O252" s="90">
        <f t="shared" si="53"/>
        <v>1.1386000000000001</v>
      </c>
      <c r="P252" s="90">
        <f t="shared" si="53"/>
        <v>1</v>
      </c>
      <c r="Q252" s="90" t="str">
        <f t="shared" si="53"/>
        <v/>
      </c>
      <c r="R252" s="90" t="str">
        <f t="shared" si="53"/>
        <v/>
      </c>
      <c r="S252" s="90" t="str">
        <f t="shared" si="53"/>
        <v/>
      </c>
      <c r="T252" s="90" t="str">
        <f t="shared" si="53"/>
        <v/>
      </c>
      <c r="U252" s="90" t="str">
        <f t="shared" si="53"/>
        <v/>
      </c>
      <c r="V252" s="90" t="str">
        <f t="shared" si="53"/>
        <v/>
      </c>
      <c r="W252" s="90" t="str">
        <f t="shared" si="53"/>
        <v/>
      </c>
      <c r="X252" s="90" t="str">
        <f t="shared" si="53"/>
        <v/>
      </c>
      <c r="Y252" s="78" t="str">
        <f t="shared" si="52"/>
        <v/>
      </c>
    </row>
    <row r="253" spans="1:25">
      <c r="A253" s="91">
        <f t="shared" si="42"/>
        <v>41704</v>
      </c>
      <c r="B253" s="90">
        <f t="shared" si="52"/>
        <v>1</v>
      </c>
      <c r="C253" s="90">
        <f t="shared" si="53"/>
        <v>1.0701000000000001</v>
      </c>
      <c r="D253" s="90">
        <f t="shared" si="53"/>
        <v>3.3096999999999999</v>
      </c>
      <c r="E253" s="90">
        <f t="shared" si="53"/>
        <v>1</v>
      </c>
      <c r="F253" s="90">
        <f t="shared" si="53"/>
        <v>1</v>
      </c>
      <c r="G253" s="90">
        <f t="shared" si="53"/>
        <v>1</v>
      </c>
      <c r="H253" s="90">
        <f t="shared" si="53"/>
        <v>29.13</v>
      </c>
      <c r="I253" s="90">
        <f t="shared" si="53"/>
        <v>1</v>
      </c>
      <c r="J253" s="90">
        <f t="shared" si="53"/>
        <v>2.9438</v>
      </c>
      <c r="K253" s="90">
        <f t="shared" si="53"/>
        <v>0.9012</v>
      </c>
      <c r="L253" s="90">
        <f t="shared" si="53"/>
        <v>1</v>
      </c>
      <c r="M253" s="90">
        <f t="shared" si="53"/>
        <v>1</v>
      </c>
      <c r="N253" s="90">
        <f t="shared" si="53"/>
        <v>0.9012</v>
      </c>
      <c r="O253" s="90">
        <f t="shared" si="53"/>
        <v>1.1426000000000001</v>
      </c>
      <c r="P253" s="90">
        <f t="shared" si="53"/>
        <v>1</v>
      </c>
      <c r="Q253" s="90" t="str">
        <f t="shared" si="53"/>
        <v/>
      </c>
      <c r="R253" s="90" t="str">
        <f t="shared" si="53"/>
        <v/>
      </c>
      <c r="S253" s="90" t="str">
        <f t="shared" si="53"/>
        <v/>
      </c>
      <c r="T253" s="90" t="str">
        <f t="shared" si="53"/>
        <v/>
      </c>
      <c r="U253" s="90" t="str">
        <f t="shared" si="53"/>
        <v/>
      </c>
      <c r="V253" s="90" t="str">
        <f t="shared" si="53"/>
        <v/>
      </c>
      <c r="W253" s="90" t="str">
        <f t="shared" si="53"/>
        <v/>
      </c>
      <c r="X253" s="90" t="str">
        <f t="shared" si="53"/>
        <v/>
      </c>
      <c r="Y253" s="78" t="str">
        <f t="shared" si="52"/>
        <v/>
      </c>
    </row>
    <row r="254" spans="1:25">
      <c r="A254" s="91">
        <f t="shared" si="42"/>
        <v>41705</v>
      </c>
      <c r="B254" s="90">
        <f t="shared" si="52"/>
        <v>1</v>
      </c>
      <c r="C254" s="90">
        <f t="shared" si="53"/>
        <v>1.0710999999999999</v>
      </c>
      <c r="D254" s="90">
        <f t="shared" si="53"/>
        <v>3.3376000000000001</v>
      </c>
      <c r="E254" s="90">
        <f t="shared" si="53"/>
        <v>1</v>
      </c>
      <c r="F254" s="90">
        <f t="shared" si="53"/>
        <v>1</v>
      </c>
      <c r="G254" s="90">
        <f t="shared" si="53"/>
        <v>1</v>
      </c>
      <c r="H254" s="90">
        <f t="shared" si="53"/>
        <v>29.34</v>
      </c>
      <c r="I254" s="90">
        <f t="shared" si="53"/>
        <v>1</v>
      </c>
      <c r="J254" s="90">
        <f t="shared" si="53"/>
        <v>2.9639000000000002</v>
      </c>
      <c r="K254" s="90">
        <f t="shared" si="53"/>
        <v>0.90880000000000005</v>
      </c>
      <c r="L254" s="90">
        <f t="shared" si="53"/>
        <v>1</v>
      </c>
      <c r="M254" s="90">
        <f t="shared" si="53"/>
        <v>1</v>
      </c>
      <c r="N254" s="90">
        <f t="shared" si="53"/>
        <v>0.90880000000000005</v>
      </c>
      <c r="O254" s="90">
        <f t="shared" si="53"/>
        <v>1.149</v>
      </c>
      <c r="P254" s="90">
        <f t="shared" si="53"/>
        <v>1</v>
      </c>
      <c r="Q254" s="90" t="str">
        <f t="shared" si="53"/>
        <v/>
      </c>
      <c r="R254" s="90" t="str">
        <f t="shared" si="53"/>
        <v/>
      </c>
      <c r="S254" s="90" t="str">
        <f t="shared" si="53"/>
        <v/>
      </c>
      <c r="T254" s="90" t="str">
        <f t="shared" si="53"/>
        <v/>
      </c>
      <c r="U254" s="90" t="str">
        <f t="shared" si="53"/>
        <v/>
      </c>
      <c r="V254" s="90" t="str">
        <f t="shared" si="53"/>
        <v/>
      </c>
      <c r="W254" s="90" t="str">
        <f t="shared" si="53"/>
        <v/>
      </c>
      <c r="X254" s="90" t="str">
        <f t="shared" si="53"/>
        <v/>
      </c>
      <c r="Y254" s="78" t="str">
        <f t="shared" si="52"/>
        <v/>
      </c>
    </row>
    <row r="255" spans="1:25">
      <c r="A255" s="91">
        <f t="shared" si="42"/>
        <v>41706</v>
      </c>
      <c r="B255" s="90">
        <f t="shared" ref="B255:Y264" si="54">IF(B$3="","",IF(B$3="AUD",1,IF(ISNA(VLOOKUP($A255,RBA_Curr_Exch,HLOOKUP(B$3,RBA_Stations,2,FALSE),FALSE)),VLOOKUP($A255,RBA_Curr_Exch,HLOOKUP(B$3,RBA_Stations,2,FALSE),TRUE),VLOOKUP($A255,RBA_Curr_Exch,HLOOKUP(B$3,RBA_Stations,2,FALSE),FALSE))))</f>
        <v>1</v>
      </c>
      <c r="C255" s="90">
        <f t="shared" si="53"/>
        <v>1.0710999999999999</v>
      </c>
      <c r="D255" s="90">
        <f t="shared" si="53"/>
        <v>3.3376000000000001</v>
      </c>
      <c r="E255" s="90">
        <f t="shared" si="53"/>
        <v>1</v>
      </c>
      <c r="F255" s="90">
        <f t="shared" si="53"/>
        <v>1</v>
      </c>
      <c r="G255" s="90">
        <f t="shared" si="53"/>
        <v>1</v>
      </c>
      <c r="H255" s="90">
        <f t="shared" si="53"/>
        <v>29.34</v>
      </c>
      <c r="I255" s="90">
        <f t="shared" si="53"/>
        <v>1</v>
      </c>
      <c r="J255" s="90">
        <f t="shared" si="53"/>
        <v>2.9639000000000002</v>
      </c>
      <c r="K255" s="90">
        <f t="shared" si="53"/>
        <v>0.90880000000000005</v>
      </c>
      <c r="L255" s="90">
        <f t="shared" si="53"/>
        <v>1</v>
      </c>
      <c r="M255" s="90">
        <f t="shared" si="53"/>
        <v>1</v>
      </c>
      <c r="N255" s="90">
        <f t="shared" si="53"/>
        <v>0.90880000000000005</v>
      </c>
      <c r="O255" s="90">
        <f t="shared" si="53"/>
        <v>1.149</v>
      </c>
      <c r="P255" s="90">
        <f t="shared" si="53"/>
        <v>1</v>
      </c>
      <c r="Q255" s="90" t="str">
        <f t="shared" si="53"/>
        <v/>
      </c>
      <c r="R255" s="90" t="str">
        <f t="shared" si="53"/>
        <v/>
      </c>
      <c r="S255" s="90" t="str">
        <f t="shared" si="53"/>
        <v/>
      </c>
      <c r="T255" s="90" t="str">
        <f t="shared" si="53"/>
        <v/>
      </c>
      <c r="U255" s="90" t="str">
        <f t="shared" si="53"/>
        <v/>
      </c>
      <c r="V255" s="90" t="str">
        <f t="shared" si="53"/>
        <v/>
      </c>
      <c r="W255" s="90" t="str">
        <f t="shared" si="53"/>
        <v/>
      </c>
      <c r="X255" s="90" t="str">
        <f t="shared" si="53"/>
        <v/>
      </c>
      <c r="Y255" s="78" t="str">
        <f t="shared" si="54"/>
        <v/>
      </c>
    </row>
    <row r="256" spans="1:25">
      <c r="A256" s="91">
        <f t="shared" si="42"/>
        <v>41707</v>
      </c>
      <c r="B256" s="90">
        <f t="shared" si="54"/>
        <v>1</v>
      </c>
      <c r="C256" s="90">
        <f t="shared" si="53"/>
        <v>1.0710999999999999</v>
      </c>
      <c r="D256" s="90">
        <f t="shared" si="53"/>
        <v>3.3376000000000001</v>
      </c>
      <c r="E256" s="90">
        <f t="shared" si="53"/>
        <v>1</v>
      </c>
      <c r="F256" s="90">
        <f t="shared" si="53"/>
        <v>1</v>
      </c>
      <c r="G256" s="90">
        <f t="shared" si="53"/>
        <v>1</v>
      </c>
      <c r="H256" s="90">
        <f t="shared" si="53"/>
        <v>29.34</v>
      </c>
      <c r="I256" s="90">
        <f t="shared" si="53"/>
        <v>1</v>
      </c>
      <c r="J256" s="90">
        <f t="shared" si="53"/>
        <v>2.9639000000000002</v>
      </c>
      <c r="K256" s="90">
        <f t="shared" si="53"/>
        <v>0.90880000000000005</v>
      </c>
      <c r="L256" s="90">
        <f t="shared" si="53"/>
        <v>1</v>
      </c>
      <c r="M256" s="90">
        <f t="shared" si="53"/>
        <v>1</v>
      </c>
      <c r="N256" s="90">
        <f t="shared" si="53"/>
        <v>0.90880000000000005</v>
      </c>
      <c r="O256" s="90">
        <f t="shared" si="53"/>
        <v>1.149</v>
      </c>
      <c r="P256" s="90">
        <f t="shared" si="53"/>
        <v>1</v>
      </c>
      <c r="Q256" s="90" t="str">
        <f t="shared" si="53"/>
        <v/>
      </c>
      <c r="R256" s="90" t="str">
        <f t="shared" si="53"/>
        <v/>
      </c>
      <c r="S256" s="90" t="str">
        <f t="shared" si="53"/>
        <v/>
      </c>
      <c r="T256" s="90" t="str">
        <f t="shared" si="53"/>
        <v/>
      </c>
      <c r="U256" s="90" t="str">
        <f t="shared" si="53"/>
        <v/>
      </c>
      <c r="V256" s="90" t="str">
        <f t="shared" si="53"/>
        <v/>
      </c>
      <c r="W256" s="90" t="str">
        <f t="shared" si="53"/>
        <v/>
      </c>
      <c r="X256" s="90" t="str">
        <f t="shared" si="53"/>
        <v/>
      </c>
      <c r="Y256" s="78" t="str">
        <f t="shared" si="54"/>
        <v/>
      </c>
    </row>
    <row r="257" spans="1:25">
      <c r="A257" s="91">
        <f t="shared" si="42"/>
        <v>41708</v>
      </c>
      <c r="B257" s="90">
        <f t="shared" si="54"/>
        <v>1</v>
      </c>
      <c r="C257" s="90">
        <f t="shared" si="53"/>
        <v>1.0685</v>
      </c>
      <c r="D257" s="90">
        <f t="shared" si="53"/>
        <v>3.3188</v>
      </c>
      <c r="E257" s="90">
        <f t="shared" si="53"/>
        <v>1</v>
      </c>
      <c r="F257" s="90">
        <f t="shared" si="53"/>
        <v>1</v>
      </c>
      <c r="G257" s="90">
        <f t="shared" si="53"/>
        <v>1</v>
      </c>
      <c r="H257" s="90">
        <f t="shared" si="53"/>
        <v>29.3</v>
      </c>
      <c r="I257" s="90">
        <f t="shared" si="53"/>
        <v>1</v>
      </c>
      <c r="J257" s="90">
        <f t="shared" si="53"/>
        <v>2.9672999999999998</v>
      </c>
      <c r="K257" s="90">
        <f t="shared" si="53"/>
        <v>0.90369999999999995</v>
      </c>
      <c r="L257" s="90">
        <f t="shared" si="53"/>
        <v>1</v>
      </c>
      <c r="M257" s="90">
        <f t="shared" si="53"/>
        <v>1</v>
      </c>
      <c r="N257" s="90">
        <f t="shared" si="53"/>
        <v>0.90369999999999995</v>
      </c>
      <c r="O257" s="90">
        <f t="shared" si="53"/>
        <v>1.1463000000000001</v>
      </c>
      <c r="P257" s="90">
        <f t="shared" si="53"/>
        <v>1</v>
      </c>
      <c r="Q257" s="90" t="str">
        <f t="shared" si="53"/>
        <v/>
      </c>
      <c r="R257" s="90" t="str">
        <f t="shared" si="53"/>
        <v/>
      </c>
      <c r="S257" s="90" t="str">
        <f t="shared" si="53"/>
        <v/>
      </c>
      <c r="T257" s="90" t="str">
        <f t="shared" si="53"/>
        <v/>
      </c>
      <c r="U257" s="90" t="str">
        <f t="shared" si="53"/>
        <v/>
      </c>
      <c r="V257" s="90" t="str">
        <f t="shared" si="53"/>
        <v/>
      </c>
      <c r="W257" s="90" t="str">
        <f t="shared" si="53"/>
        <v/>
      </c>
      <c r="X257" s="90" t="str">
        <f t="shared" si="53"/>
        <v/>
      </c>
      <c r="Y257" s="78" t="str">
        <f t="shared" si="54"/>
        <v/>
      </c>
    </row>
    <row r="258" spans="1:25">
      <c r="A258" s="91">
        <f t="shared" si="42"/>
        <v>41709</v>
      </c>
      <c r="B258" s="90">
        <f t="shared" si="54"/>
        <v>1</v>
      </c>
      <c r="C258" s="90">
        <f t="shared" si="53"/>
        <v>1.0649</v>
      </c>
      <c r="D258" s="90">
        <f t="shared" si="53"/>
        <v>3.3159000000000001</v>
      </c>
      <c r="E258" s="90">
        <f t="shared" si="53"/>
        <v>1</v>
      </c>
      <c r="F258" s="90">
        <f t="shared" si="53"/>
        <v>1</v>
      </c>
      <c r="G258" s="90">
        <f t="shared" si="53"/>
        <v>1</v>
      </c>
      <c r="H258" s="90">
        <f t="shared" si="53"/>
        <v>29.19</v>
      </c>
      <c r="I258" s="90">
        <f t="shared" si="53"/>
        <v>1</v>
      </c>
      <c r="J258" s="90">
        <f t="shared" si="53"/>
        <v>2.9592999999999998</v>
      </c>
      <c r="K258" s="90">
        <f t="shared" si="53"/>
        <v>0.90290000000000004</v>
      </c>
      <c r="L258" s="90">
        <f t="shared" si="53"/>
        <v>1</v>
      </c>
      <c r="M258" s="90">
        <f t="shared" si="53"/>
        <v>1</v>
      </c>
      <c r="N258" s="90">
        <f t="shared" si="53"/>
        <v>0.90290000000000004</v>
      </c>
      <c r="O258" s="90">
        <f t="shared" si="53"/>
        <v>1.1433</v>
      </c>
      <c r="P258" s="90">
        <f t="shared" si="53"/>
        <v>1</v>
      </c>
      <c r="Q258" s="90" t="str">
        <f t="shared" si="53"/>
        <v/>
      </c>
      <c r="R258" s="90" t="str">
        <f t="shared" si="53"/>
        <v/>
      </c>
      <c r="S258" s="90" t="str">
        <f t="shared" si="53"/>
        <v/>
      </c>
      <c r="T258" s="90" t="str">
        <f t="shared" si="53"/>
        <v/>
      </c>
      <c r="U258" s="90" t="str">
        <f t="shared" si="53"/>
        <v/>
      </c>
      <c r="V258" s="90" t="str">
        <f t="shared" si="53"/>
        <v/>
      </c>
      <c r="W258" s="90" t="str">
        <f t="shared" si="53"/>
        <v/>
      </c>
      <c r="X258" s="90" t="str">
        <f t="shared" si="53"/>
        <v/>
      </c>
      <c r="Y258" s="78" t="str">
        <f t="shared" si="54"/>
        <v/>
      </c>
    </row>
    <row r="259" spans="1:25">
      <c r="A259" s="91">
        <f t="shared" si="42"/>
        <v>41710</v>
      </c>
      <c r="B259" s="90">
        <f t="shared" si="54"/>
        <v>1</v>
      </c>
      <c r="C259" s="90">
        <f t="shared" si="53"/>
        <v>1.0576000000000001</v>
      </c>
      <c r="D259" s="90">
        <f t="shared" si="53"/>
        <v>3.2919999999999998</v>
      </c>
      <c r="E259" s="90">
        <f t="shared" si="53"/>
        <v>1</v>
      </c>
      <c r="F259" s="90">
        <f t="shared" si="53"/>
        <v>1</v>
      </c>
      <c r="G259" s="90">
        <f t="shared" si="53"/>
        <v>1</v>
      </c>
      <c r="H259" s="90">
        <f t="shared" si="53"/>
        <v>29.05</v>
      </c>
      <c r="I259" s="90">
        <f t="shared" si="53"/>
        <v>1</v>
      </c>
      <c r="J259" s="90">
        <f t="shared" si="53"/>
        <v>2.9468999999999999</v>
      </c>
      <c r="K259" s="90">
        <f t="shared" si="53"/>
        <v>0.89639999999999997</v>
      </c>
      <c r="L259" s="90">
        <f t="shared" si="53"/>
        <v>1</v>
      </c>
      <c r="M259" s="90">
        <f t="shared" si="53"/>
        <v>1</v>
      </c>
      <c r="N259" s="90">
        <f t="shared" si="53"/>
        <v>0.89639999999999997</v>
      </c>
      <c r="O259" s="90">
        <f t="shared" si="53"/>
        <v>1.1369</v>
      </c>
      <c r="P259" s="90">
        <f t="shared" si="53"/>
        <v>1</v>
      </c>
      <c r="Q259" s="90" t="str">
        <f t="shared" si="53"/>
        <v/>
      </c>
      <c r="R259" s="90" t="str">
        <f t="shared" si="53"/>
        <v/>
      </c>
      <c r="S259" s="90" t="str">
        <f t="shared" si="53"/>
        <v/>
      </c>
      <c r="T259" s="90" t="str">
        <f t="shared" si="53"/>
        <v/>
      </c>
      <c r="U259" s="90" t="str">
        <f t="shared" si="53"/>
        <v/>
      </c>
      <c r="V259" s="90" t="str">
        <f t="shared" si="53"/>
        <v/>
      </c>
      <c r="W259" s="90" t="str">
        <f t="shared" si="53"/>
        <v/>
      </c>
      <c r="X259" s="90" t="str">
        <f t="shared" si="53"/>
        <v/>
      </c>
      <c r="Y259" s="78" t="str">
        <f t="shared" si="54"/>
        <v/>
      </c>
    </row>
    <row r="260" spans="1:25">
      <c r="A260" s="91">
        <f t="shared" si="42"/>
        <v>41711</v>
      </c>
      <c r="B260" s="90">
        <f t="shared" si="54"/>
        <v>1</v>
      </c>
      <c r="C260" s="90">
        <f t="shared" si="53"/>
        <v>1.0596000000000001</v>
      </c>
      <c r="D260" s="90">
        <f t="shared" si="53"/>
        <v>3.3317000000000001</v>
      </c>
      <c r="E260" s="90">
        <f t="shared" si="53"/>
        <v>1</v>
      </c>
      <c r="F260" s="90">
        <f t="shared" si="53"/>
        <v>1</v>
      </c>
      <c r="G260" s="90">
        <f t="shared" si="53"/>
        <v>1</v>
      </c>
      <c r="H260" s="90">
        <f t="shared" si="53"/>
        <v>29.34</v>
      </c>
      <c r="I260" s="90">
        <f t="shared" si="53"/>
        <v>1</v>
      </c>
      <c r="J260" s="90">
        <f t="shared" si="53"/>
        <v>2.9738000000000002</v>
      </c>
      <c r="K260" s="90">
        <f t="shared" si="53"/>
        <v>0.90720000000000001</v>
      </c>
      <c r="L260" s="90">
        <f t="shared" si="53"/>
        <v>1</v>
      </c>
      <c r="M260" s="90">
        <f t="shared" si="53"/>
        <v>1</v>
      </c>
      <c r="N260" s="90">
        <f t="shared" si="53"/>
        <v>0.90720000000000001</v>
      </c>
      <c r="O260" s="90">
        <f t="shared" si="53"/>
        <v>1.1484000000000001</v>
      </c>
      <c r="P260" s="90">
        <f t="shared" si="53"/>
        <v>1</v>
      </c>
      <c r="Q260" s="90" t="str">
        <f t="shared" si="53"/>
        <v/>
      </c>
      <c r="R260" s="90" t="str">
        <f t="shared" si="53"/>
        <v/>
      </c>
      <c r="S260" s="90" t="str">
        <f t="shared" si="53"/>
        <v/>
      </c>
      <c r="T260" s="90" t="str">
        <f t="shared" si="53"/>
        <v/>
      </c>
      <c r="U260" s="90" t="str">
        <f t="shared" si="53"/>
        <v/>
      </c>
      <c r="V260" s="90" t="str">
        <f t="shared" si="53"/>
        <v/>
      </c>
      <c r="W260" s="90" t="str">
        <f t="shared" si="53"/>
        <v/>
      </c>
      <c r="X260" s="90" t="str">
        <f t="shared" si="53"/>
        <v/>
      </c>
      <c r="Y260" s="78" t="str">
        <f t="shared" si="54"/>
        <v/>
      </c>
    </row>
    <row r="261" spans="1:25">
      <c r="A261" s="91">
        <f t="shared" si="42"/>
        <v>41712</v>
      </c>
      <c r="B261" s="90">
        <f t="shared" si="54"/>
        <v>1</v>
      </c>
      <c r="C261" s="90">
        <f t="shared" si="53"/>
        <v>1.0564</v>
      </c>
      <c r="D261" s="90">
        <f t="shared" si="53"/>
        <v>3.3089</v>
      </c>
      <c r="E261" s="90">
        <f t="shared" si="53"/>
        <v>1</v>
      </c>
      <c r="F261" s="90">
        <f t="shared" si="53"/>
        <v>1</v>
      </c>
      <c r="G261" s="90">
        <f t="shared" si="53"/>
        <v>1</v>
      </c>
      <c r="H261" s="90">
        <f t="shared" si="53"/>
        <v>29.13</v>
      </c>
      <c r="I261" s="90">
        <f t="shared" si="53"/>
        <v>1</v>
      </c>
      <c r="J261" s="90">
        <f t="shared" si="53"/>
        <v>2.9582999999999999</v>
      </c>
      <c r="K261" s="90">
        <f t="shared" ref="C261:X272" si="55">IF(K$3="","",IF(K$3="AUD",1,IF(ISNA(VLOOKUP($A261,RBA_Curr_Exch,HLOOKUP(K$3,RBA_Stations,2,FALSE),FALSE)),VLOOKUP($A261,RBA_Curr_Exch,HLOOKUP(K$3,RBA_Stations,2,FALSE),TRUE),VLOOKUP($A261,RBA_Curr_Exch,HLOOKUP(K$3,RBA_Stations,2,FALSE),FALSE))))</f>
        <v>0.90100000000000002</v>
      </c>
      <c r="L261" s="90">
        <f t="shared" si="55"/>
        <v>1</v>
      </c>
      <c r="M261" s="90">
        <f t="shared" si="55"/>
        <v>1</v>
      </c>
      <c r="N261" s="90">
        <f t="shared" si="55"/>
        <v>0.90100000000000002</v>
      </c>
      <c r="O261" s="90">
        <f t="shared" si="55"/>
        <v>1.1417999999999999</v>
      </c>
      <c r="P261" s="90">
        <f t="shared" si="55"/>
        <v>1</v>
      </c>
      <c r="Q261" s="90" t="str">
        <f t="shared" si="55"/>
        <v/>
      </c>
      <c r="R261" s="90" t="str">
        <f t="shared" si="55"/>
        <v/>
      </c>
      <c r="S261" s="90" t="str">
        <f t="shared" si="55"/>
        <v/>
      </c>
      <c r="T261" s="90" t="str">
        <f t="shared" si="55"/>
        <v/>
      </c>
      <c r="U261" s="90" t="str">
        <f t="shared" si="55"/>
        <v/>
      </c>
      <c r="V261" s="90" t="str">
        <f t="shared" si="55"/>
        <v/>
      </c>
      <c r="W261" s="90" t="str">
        <f t="shared" si="55"/>
        <v/>
      </c>
      <c r="X261" s="90" t="str">
        <f t="shared" si="55"/>
        <v/>
      </c>
      <c r="Y261" s="78" t="str">
        <f t="shared" si="54"/>
        <v/>
      </c>
    </row>
    <row r="262" spans="1:25">
      <c r="A262" s="91">
        <f t="shared" si="42"/>
        <v>41713</v>
      </c>
      <c r="B262" s="90">
        <f t="shared" si="54"/>
        <v>1</v>
      </c>
      <c r="C262" s="90">
        <f t="shared" si="55"/>
        <v>1.0564</v>
      </c>
      <c r="D262" s="90">
        <f t="shared" si="55"/>
        <v>3.3089</v>
      </c>
      <c r="E262" s="90">
        <f t="shared" si="55"/>
        <v>1</v>
      </c>
      <c r="F262" s="90">
        <f t="shared" si="55"/>
        <v>1</v>
      </c>
      <c r="G262" s="90">
        <f t="shared" si="55"/>
        <v>1</v>
      </c>
      <c r="H262" s="90">
        <f t="shared" si="55"/>
        <v>29.13</v>
      </c>
      <c r="I262" s="90">
        <f t="shared" si="55"/>
        <v>1</v>
      </c>
      <c r="J262" s="90">
        <f t="shared" si="55"/>
        <v>2.9582999999999999</v>
      </c>
      <c r="K262" s="90">
        <f t="shared" si="55"/>
        <v>0.90100000000000002</v>
      </c>
      <c r="L262" s="90">
        <f t="shared" si="55"/>
        <v>1</v>
      </c>
      <c r="M262" s="90">
        <f t="shared" si="55"/>
        <v>1</v>
      </c>
      <c r="N262" s="90">
        <f t="shared" si="55"/>
        <v>0.90100000000000002</v>
      </c>
      <c r="O262" s="90">
        <f t="shared" si="55"/>
        <v>1.1417999999999999</v>
      </c>
      <c r="P262" s="90">
        <f t="shared" si="55"/>
        <v>1</v>
      </c>
      <c r="Q262" s="90" t="str">
        <f t="shared" si="55"/>
        <v/>
      </c>
      <c r="R262" s="90" t="str">
        <f t="shared" si="55"/>
        <v/>
      </c>
      <c r="S262" s="90" t="str">
        <f t="shared" si="55"/>
        <v/>
      </c>
      <c r="T262" s="90" t="str">
        <f t="shared" si="55"/>
        <v/>
      </c>
      <c r="U262" s="90" t="str">
        <f t="shared" si="55"/>
        <v/>
      </c>
      <c r="V262" s="90" t="str">
        <f t="shared" si="55"/>
        <v/>
      </c>
      <c r="W262" s="90" t="str">
        <f t="shared" si="55"/>
        <v/>
      </c>
      <c r="X262" s="90" t="str">
        <f t="shared" si="55"/>
        <v/>
      </c>
      <c r="Y262" s="78" t="str">
        <f t="shared" si="54"/>
        <v/>
      </c>
    </row>
    <row r="263" spans="1:25">
      <c r="A263" s="91">
        <f t="shared" ref="A263:A326" si="56">A262+1</f>
        <v>41714</v>
      </c>
      <c r="B263" s="90">
        <f t="shared" si="54"/>
        <v>1</v>
      </c>
      <c r="C263" s="90">
        <f t="shared" si="55"/>
        <v>1.0564</v>
      </c>
      <c r="D263" s="90">
        <f t="shared" si="55"/>
        <v>3.3089</v>
      </c>
      <c r="E263" s="90">
        <f t="shared" si="55"/>
        <v>1</v>
      </c>
      <c r="F263" s="90">
        <f t="shared" si="55"/>
        <v>1</v>
      </c>
      <c r="G263" s="90">
        <f t="shared" si="55"/>
        <v>1</v>
      </c>
      <c r="H263" s="90">
        <f t="shared" si="55"/>
        <v>29.13</v>
      </c>
      <c r="I263" s="90">
        <f t="shared" si="55"/>
        <v>1</v>
      </c>
      <c r="J263" s="90">
        <f t="shared" si="55"/>
        <v>2.9582999999999999</v>
      </c>
      <c r="K263" s="90">
        <f t="shared" si="55"/>
        <v>0.90100000000000002</v>
      </c>
      <c r="L263" s="90">
        <f t="shared" si="55"/>
        <v>1</v>
      </c>
      <c r="M263" s="90">
        <f t="shared" si="55"/>
        <v>1</v>
      </c>
      <c r="N263" s="90">
        <f t="shared" si="55"/>
        <v>0.90100000000000002</v>
      </c>
      <c r="O263" s="90">
        <f t="shared" si="55"/>
        <v>1.1417999999999999</v>
      </c>
      <c r="P263" s="90">
        <f t="shared" si="55"/>
        <v>1</v>
      </c>
      <c r="Q263" s="90" t="str">
        <f t="shared" si="55"/>
        <v/>
      </c>
      <c r="R263" s="90" t="str">
        <f t="shared" si="55"/>
        <v/>
      </c>
      <c r="S263" s="90" t="str">
        <f t="shared" si="55"/>
        <v/>
      </c>
      <c r="T263" s="90" t="str">
        <f t="shared" si="55"/>
        <v/>
      </c>
      <c r="U263" s="90" t="str">
        <f t="shared" si="55"/>
        <v/>
      </c>
      <c r="V263" s="90" t="str">
        <f t="shared" si="55"/>
        <v/>
      </c>
      <c r="W263" s="90" t="str">
        <f t="shared" si="55"/>
        <v/>
      </c>
      <c r="X263" s="90" t="str">
        <f t="shared" si="55"/>
        <v/>
      </c>
      <c r="Y263" s="78" t="str">
        <f t="shared" si="54"/>
        <v/>
      </c>
    </row>
    <row r="264" spans="1:25">
      <c r="A264" s="91">
        <f t="shared" si="56"/>
        <v>41715</v>
      </c>
      <c r="B264" s="90">
        <f t="shared" si="54"/>
        <v>1</v>
      </c>
      <c r="C264" s="90">
        <f t="shared" si="55"/>
        <v>1.0598000000000001</v>
      </c>
      <c r="D264" s="90">
        <f t="shared" si="55"/>
        <v>3.3250999999999999</v>
      </c>
      <c r="E264" s="90">
        <f t="shared" si="55"/>
        <v>1</v>
      </c>
      <c r="F264" s="90">
        <f t="shared" si="55"/>
        <v>1</v>
      </c>
      <c r="G264" s="90">
        <f t="shared" si="55"/>
        <v>1</v>
      </c>
      <c r="H264" s="90">
        <f t="shared" si="55"/>
        <v>29.19</v>
      </c>
      <c r="I264" s="90">
        <f t="shared" si="55"/>
        <v>1</v>
      </c>
      <c r="J264" s="90">
        <f t="shared" si="55"/>
        <v>2.9655999999999998</v>
      </c>
      <c r="K264" s="90">
        <f t="shared" si="55"/>
        <v>0.90539999999999998</v>
      </c>
      <c r="L264" s="90">
        <f t="shared" si="55"/>
        <v>1</v>
      </c>
      <c r="M264" s="90">
        <f t="shared" si="55"/>
        <v>1</v>
      </c>
      <c r="N264" s="90">
        <f t="shared" si="55"/>
        <v>0.90539999999999998</v>
      </c>
      <c r="O264" s="90">
        <f t="shared" si="55"/>
        <v>1.1452</v>
      </c>
      <c r="P264" s="90">
        <f t="shared" si="55"/>
        <v>1</v>
      </c>
      <c r="Q264" s="90" t="str">
        <f t="shared" si="55"/>
        <v/>
      </c>
      <c r="R264" s="90" t="str">
        <f t="shared" si="55"/>
        <v/>
      </c>
      <c r="S264" s="90" t="str">
        <f t="shared" si="55"/>
        <v/>
      </c>
      <c r="T264" s="90" t="str">
        <f t="shared" si="55"/>
        <v/>
      </c>
      <c r="U264" s="90" t="str">
        <f t="shared" si="55"/>
        <v/>
      </c>
      <c r="V264" s="90" t="str">
        <f t="shared" si="55"/>
        <v/>
      </c>
      <c r="W264" s="90" t="str">
        <f t="shared" si="55"/>
        <v/>
      </c>
      <c r="X264" s="90" t="str">
        <f t="shared" si="55"/>
        <v/>
      </c>
      <c r="Y264" s="78" t="str">
        <f t="shared" si="54"/>
        <v/>
      </c>
    </row>
    <row r="265" spans="1:25">
      <c r="A265" s="91">
        <f t="shared" si="56"/>
        <v>41716</v>
      </c>
      <c r="B265" s="90">
        <f t="shared" ref="B265:Y274" si="57">IF(B$3="","",IF(B$3="AUD",1,IF(ISNA(VLOOKUP($A265,RBA_Curr_Exch,HLOOKUP(B$3,RBA_Stations,2,FALSE),FALSE)),VLOOKUP($A265,RBA_Curr_Exch,HLOOKUP(B$3,RBA_Stations,2,FALSE),TRUE),VLOOKUP($A265,RBA_Curr_Exch,HLOOKUP(B$3,RBA_Stations,2,FALSE),FALSE))))</f>
        <v>1</v>
      </c>
      <c r="C265" s="90">
        <f t="shared" si="55"/>
        <v>1.0606</v>
      </c>
      <c r="D265" s="90">
        <f t="shared" si="55"/>
        <v>3.3357000000000001</v>
      </c>
      <c r="E265" s="90">
        <f t="shared" si="55"/>
        <v>1</v>
      </c>
      <c r="F265" s="90">
        <f t="shared" si="55"/>
        <v>1</v>
      </c>
      <c r="G265" s="90">
        <f t="shared" si="55"/>
        <v>1</v>
      </c>
      <c r="H265" s="90">
        <f t="shared" si="55"/>
        <v>29.21</v>
      </c>
      <c r="I265" s="90">
        <f t="shared" si="55"/>
        <v>1</v>
      </c>
      <c r="J265" s="90">
        <f t="shared" si="55"/>
        <v>2.9691999999999998</v>
      </c>
      <c r="K265" s="90">
        <f t="shared" si="55"/>
        <v>0.9083</v>
      </c>
      <c r="L265" s="90">
        <f t="shared" si="55"/>
        <v>1</v>
      </c>
      <c r="M265" s="90">
        <f t="shared" si="55"/>
        <v>1</v>
      </c>
      <c r="N265" s="90">
        <f t="shared" si="55"/>
        <v>0.9083</v>
      </c>
      <c r="O265" s="90">
        <f t="shared" si="55"/>
        <v>1.1487000000000001</v>
      </c>
      <c r="P265" s="90">
        <f t="shared" si="55"/>
        <v>1</v>
      </c>
      <c r="Q265" s="90" t="str">
        <f t="shared" si="55"/>
        <v/>
      </c>
      <c r="R265" s="90" t="str">
        <f t="shared" si="55"/>
        <v/>
      </c>
      <c r="S265" s="90" t="str">
        <f t="shared" si="55"/>
        <v/>
      </c>
      <c r="T265" s="90" t="str">
        <f t="shared" si="55"/>
        <v/>
      </c>
      <c r="U265" s="90" t="str">
        <f t="shared" si="55"/>
        <v/>
      </c>
      <c r="V265" s="90" t="str">
        <f t="shared" si="55"/>
        <v/>
      </c>
      <c r="W265" s="90" t="str">
        <f t="shared" si="55"/>
        <v/>
      </c>
      <c r="X265" s="90" t="str">
        <f t="shared" si="55"/>
        <v/>
      </c>
      <c r="Y265" s="78" t="str">
        <f t="shared" si="57"/>
        <v/>
      </c>
    </row>
    <row r="266" spans="1:25">
      <c r="A266" s="91">
        <f t="shared" si="56"/>
        <v>41717</v>
      </c>
      <c r="B266" s="90">
        <f t="shared" si="57"/>
        <v>1</v>
      </c>
      <c r="C266" s="90">
        <f t="shared" si="55"/>
        <v>1.0589999999999999</v>
      </c>
      <c r="D266" s="90">
        <f t="shared" si="55"/>
        <v>3.3490000000000002</v>
      </c>
      <c r="E266" s="90">
        <f t="shared" si="55"/>
        <v>1</v>
      </c>
      <c r="F266" s="90">
        <f t="shared" si="55"/>
        <v>1</v>
      </c>
      <c r="G266" s="90">
        <f t="shared" si="55"/>
        <v>1</v>
      </c>
      <c r="H266" s="90">
        <f t="shared" si="55"/>
        <v>29.31</v>
      </c>
      <c r="I266" s="90">
        <f t="shared" si="55"/>
        <v>1</v>
      </c>
      <c r="J266" s="90">
        <f t="shared" si="55"/>
        <v>2.9923999999999999</v>
      </c>
      <c r="K266" s="90">
        <f t="shared" si="55"/>
        <v>0.91190000000000004</v>
      </c>
      <c r="L266" s="90">
        <f t="shared" si="55"/>
        <v>1</v>
      </c>
      <c r="M266" s="90">
        <f t="shared" si="55"/>
        <v>1</v>
      </c>
      <c r="N266" s="90">
        <f t="shared" si="55"/>
        <v>0.91190000000000004</v>
      </c>
      <c r="O266" s="90">
        <f t="shared" si="55"/>
        <v>1.1536</v>
      </c>
      <c r="P266" s="90">
        <f t="shared" si="55"/>
        <v>1</v>
      </c>
      <c r="Q266" s="90" t="str">
        <f t="shared" si="55"/>
        <v/>
      </c>
      <c r="R266" s="90" t="str">
        <f t="shared" si="55"/>
        <v/>
      </c>
      <c r="S266" s="90" t="str">
        <f t="shared" si="55"/>
        <v/>
      </c>
      <c r="T266" s="90" t="str">
        <f t="shared" si="55"/>
        <v/>
      </c>
      <c r="U266" s="90" t="str">
        <f t="shared" si="55"/>
        <v/>
      </c>
      <c r="V266" s="90" t="str">
        <f t="shared" si="55"/>
        <v/>
      </c>
      <c r="W266" s="90" t="str">
        <f t="shared" si="55"/>
        <v/>
      </c>
      <c r="X266" s="90" t="str">
        <f t="shared" si="55"/>
        <v/>
      </c>
      <c r="Y266" s="78" t="str">
        <f t="shared" si="57"/>
        <v/>
      </c>
    </row>
    <row r="267" spans="1:25">
      <c r="A267" s="91">
        <f t="shared" si="56"/>
        <v>41718</v>
      </c>
      <c r="B267" s="90">
        <f t="shared" si="57"/>
        <v>1</v>
      </c>
      <c r="C267" s="90">
        <f t="shared" si="55"/>
        <v>1.0579000000000001</v>
      </c>
      <c r="D267" s="90">
        <f t="shared" si="55"/>
        <v>3.3126000000000002</v>
      </c>
      <c r="E267" s="90">
        <f t="shared" si="55"/>
        <v>1</v>
      </c>
      <c r="F267" s="90">
        <f t="shared" si="55"/>
        <v>1</v>
      </c>
      <c r="G267" s="90">
        <f t="shared" si="55"/>
        <v>1</v>
      </c>
      <c r="H267" s="90">
        <f t="shared" si="55"/>
        <v>29.18</v>
      </c>
      <c r="I267" s="90">
        <f t="shared" si="55"/>
        <v>1</v>
      </c>
      <c r="J267" s="90">
        <f t="shared" si="55"/>
        <v>2.9712000000000001</v>
      </c>
      <c r="K267" s="90">
        <f t="shared" si="55"/>
        <v>0.90200000000000002</v>
      </c>
      <c r="L267" s="90">
        <f t="shared" si="55"/>
        <v>1</v>
      </c>
      <c r="M267" s="90">
        <f t="shared" si="55"/>
        <v>1</v>
      </c>
      <c r="N267" s="90">
        <f t="shared" si="55"/>
        <v>0.90200000000000002</v>
      </c>
      <c r="O267" s="90">
        <f t="shared" si="55"/>
        <v>1.1484000000000001</v>
      </c>
      <c r="P267" s="90">
        <f t="shared" si="55"/>
        <v>1</v>
      </c>
      <c r="Q267" s="90" t="str">
        <f t="shared" si="55"/>
        <v/>
      </c>
      <c r="R267" s="90" t="str">
        <f t="shared" si="55"/>
        <v/>
      </c>
      <c r="S267" s="90" t="str">
        <f t="shared" si="55"/>
        <v/>
      </c>
      <c r="T267" s="90" t="str">
        <f t="shared" si="55"/>
        <v/>
      </c>
      <c r="U267" s="90" t="str">
        <f t="shared" si="55"/>
        <v/>
      </c>
      <c r="V267" s="90" t="str">
        <f t="shared" si="55"/>
        <v/>
      </c>
      <c r="W267" s="90" t="str">
        <f t="shared" si="55"/>
        <v/>
      </c>
      <c r="X267" s="90" t="str">
        <f t="shared" si="55"/>
        <v/>
      </c>
      <c r="Y267" s="78" t="str">
        <f t="shared" si="57"/>
        <v/>
      </c>
    </row>
    <row r="268" spans="1:25">
      <c r="A268" s="91">
        <f t="shared" si="56"/>
        <v>41719</v>
      </c>
      <c r="B268" s="90">
        <f t="shared" si="57"/>
        <v>1</v>
      </c>
      <c r="C268" s="90">
        <f t="shared" si="55"/>
        <v>1.0620000000000001</v>
      </c>
      <c r="D268" s="90">
        <f t="shared" si="55"/>
        <v>3.3277000000000001</v>
      </c>
      <c r="E268" s="90">
        <f t="shared" si="55"/>
        <v>1</v>
      </c>
      <c r="F268" s="90">
        <f t="shared" si="55"/>
        <v>1</v>
      </c>
      <c r="G268" s="90">
        <f t="shared" si="55"/>
        <v>1</v>
      </c>
      <c r="H268" s="90">
        <f t="shared" si="55"/>
        <v>29.38</v>
      </c>
      <c r="I268" s="90">
        <f t="shared" si="55"/>
        <v>1</v>
      </c>
      <c r="J268" s="90">
        <f t="shared" si="55"/>
        <v>2.9986999999999999</v>
      </c>
      <c r="K268" s="90">
        <f t="shared" si="55"/>
        <v>0.90610000000000002</v>
      </c>
      <c r="L268" s="90">
        <f t="shared" si="55"/>
        <v>1</v>
      </c>
      <c r="M268" s="90">
        <f t="shared" si="55"/>
        <v>1</v>
      </c>
      <c r="N268" s="90">
        <f t="shared" si="55"/>
        <v>0.90610000000000002</v>
      </c>
      <c r="O268" s="90">
        <f t="shared" si="55"/>
        <v>1.1576</v>
      </c>
      <c r="P268" s="90">
        <f t="shared" si="55"/>
        <v>1</v>
      </c>
      <c r="Q268" s="90" t="str">
        <f t="shared" si="55"/>
        <v/>
      </c>
      <c r="R268" s="90" t="str">
        <f t="shared" si="55"/>
        <v/>
      </c>
      <c r="S268" s="90" t="str">
        <f t="shared" si="55"/>
        <v/>
      </c>
      <c r="T268" s="90" t="str">
        <f t="shared" si="55"/>
        <v/>
      </c>
      <c r="U268" s="90" t="str">
        <f t="shared" si="55"/>
        <v/>
      </c>
      <c r="V268" s="90" t="str">
        <f t="shared" si="55"/>
        <v/>
      </c>
      <c r="W268" s="90" t="str">
        <f t="shared" si="55"/>
        <v/>
      </c>
      <c r="X268" s="90" t="str">
        <f t="shared" si="55"/>
        <v/>
      </c>
      <c r="Y268" s="78" t="str">
        <f t="shared" si="57"/>
        <v/>
      </c>
    </row>
    <row r="269" spans="1:25">
      <c r="A269" s="91">
        <f t="shared" si="56"/>
        <v>41720</v>
      </c>
      <c r="B269" s="90">
        <f t="shared" si="57"/>
        <v>1</v>
      </c>
      <c r="C269" s="90">
        <f t="shared" si="55"/>
        <v>1.0620000000000001</v>
      </c>
      <c r="D269" s="90">
        <f t="shared" si="55"/>
        <v>3.3277000000000001</v>
      </c>
      <c r="E269" s="90">
        <f t="shared" si="55"/>
        <v>1</v>
      </c>
      <c r="F269" s="90">
        <f t="shared" si="55"/>
        <v>1</v>
      </c>
      <c r="G269" s="90">
        <f t="shared" si="55"/>
        <v>1</v>
      </c>
      <c r="H269" s="90">
        <f t="shared" si="55"/>
        <v>29.38</v>
      </c>
      <c r="I269" s="90">
        <f t="shared" si="55"/>
        <v>1</v>
      </c>
      <c r="J269" s="90">
        <f t="shared" si="55"/>
        <v>2.9986999999999999</v>
      </c>
      <c r="K269" s="90">
        <f t="shared" si="55"/>
        <v>0.90610000000000002</v>
      </c>
      <c r="L269" s="90">
        <f t="shared" si="55"/>
        <v>1</v>
      </c>
      <c r="M269" s="90">
        <f t="shared" si="55"/>
        <v>1</v>
      </c>
      <c r="N269" s="90">
        <f t="shared" si="55"/>
        <v>0.90610000000000002</v>
      </c>
      <c r="O269" s="90">
        <f t="shared" si="55"/>
        <v>1.1576</v>
      </c>
      <c r="P269" s="90">
        <f t="shared" si="55"/>
        <v>1</v>
      </c>
      <c r="Q269" s="90" t="str">
        <f t="shared" si="55"/>
        <v/>
      </c>
      <c r="R269" s="90" t="str">
        <f t="shared" si="55"/>
        <v/>
      </c>
      <c r="S269" s="90" t="str">
        <f t="shared" si="55"/>
        <v/>
      </c>
      <c r="T269" s="90" t="str">
        <f t="shared" si="55"/>
        <v/>
      </c>
      <c r="U269" s="90" t="str">
        <f t="shared" si="55"/>
        <v/>
      </c>
      <c r="V269" s="90" t="str">
        <f t="shared" si="55"/>
        <v/>
      </c>
      <c r="W269" s="90" t="str">
        <f t="shared" si="55"/>
        <v/>
      </c>
      <c r="X269" s="90" t="str">
        <f t="shared" si="55"/>
        <v/>
      </c>
      <c r="Y269" s="78" t="str">
        <f t="shared" si="57"/>
        <v/>
      </c>
    </row>
    <row r="270" spans="1:25">
      <c r="A270" s="91">
        <f t="shared" si="56"/>
        <v>41721</v>
      </c>
      <c r="B270" s="90">
        <f t="shared" si="57"/>
        <v>1</v>
      </c>
      <c r="C270" s="90">
        <f t="shared" si="55"/>
        <v>1.0620000000000001</v>
      </c>
      <c r="D270" s="90">
        <f t="shared" si="55"/>
        <v>3.3277000000000001</v>
      </c>
      <c r="E270" s="90">
        <f t="shared" si="55"/>
        <v>1</v>
      </c>
      <c r="F270" s="90">
        <f t="shared" si="55"/>
        <v>1</v>
      </c>
      <c r="G270" s="90">
        <f t="shared" si="55"/>
        <v>1</v>
      </c>
      <c r="H270" s="90">
        <f t="shared" si="55"/>
        <v>29.38</v>
      </c>
      <c r="I270" s="90">
        <f t="shared" si="55"/>
        <v>1</v>
      </c>
      <c r="J270" s="90">
        <f t="shared" si="55"/>
        <v>2.9986999999999999</v>
      </c>
      <c r="K270" s="90">
        <f t="shared" si="55"/>
        <v>0.90610000000000002</v>
      </c>
      <c r="L270" s="90">
        <f t="shared" si="55"/>
        <v>1</v>
      </c>
      <c r="M270" s="90">
        <f t="shared" si="55"/>
        <v>1</v>
      </c>
      <c r="N270" s="90">
        <f t="shared" si="55"/>
        <v>0.90610000000000002</v>
      </c>
      <c r="O270" s="90">
        <f t="shared" si="55"/>
        <v>1.1576</v>
      </c>
      <c r="P270" s="90">
        <f t="shared" si="55"/>
        <v>1</v>
      </c>
      <c r="Q270" s="90" t="str">
        <f t="shared" si="55"/>
        <v/>
      </c>
      <c r="R270" s="90" t="str">
        <f t="shared" si="55"/>
        <v/>
      </c>
      <c r="S270" s="90" t="str">
        <f t="shared" si="55"/>
        <v/>
      </c>
      <c r="T270" s="90" t="str">
        <f t="shared" si="55"/>
        <v/>
      </c>
      <c r="U270" s="90" t="str">
        <f t="shared" si="55"/>
        <v/>
      </c>
      <c r="V270" s="90" t="str">
        <f t="shared" si="55"/>
        <v/>
      </c>
      <c r="W270" s="90" t="str">
        <f t="shared" si="55"/>
        <v/>
      </c>
      <c r="X270" s="90" t="str">
        <f t="shared" si="55"/>
        <v/>
      </c>
      <c r="Y270" s="78" t="str">
        <f t="shared" si="57"/>
        <v/>
      </c>
    </row>
    <row r="271" spans="1:25">
      <c r="A271" s="91">
        <f t="shared" si="56"/>
        <v>41722</v>
      </c>
      <c r="B271" s="90">
        <f t="shared" si="57"/>
        <v>1</v>
      </c>
      <c r="C271" s="90">
        <f t="shared" si="55"/>
        <v>1.0637000000000001</v>
      </c>
      <c r="D271" s="90">
        <f t="shared" si="55"/>
        <v>3.335</v>
      </c>
      <c r="E271" s="90">
        <f t="shared" si="55"/>
        <v>1</v>
      </c>
      <c r="F271" s="90">
        <f t="shared" si="55"/>
        <v>1</v>
      </c>
      <c r="G271" s="90">
        <f t="shared" si="55"/>
        <v>1</v>
      </c>
      <c r="H271" s="90">
        <f t="shared" si="55"/>
        <v>29.48</v>
      </c>
      <c r="I271" s="90">
        <f t="shared" si="55"/>
        <v>1</v>
      </c>
      <c r="J271" s="90">
        <f t="shared" si="55"/>
        <v>3.0007999999999999</v>
      </c>
      <c r="K271" s="90">
        <f t="shared" si="55"/>
        <v>0.90810000000000002</v>
      </c>
      <c r="L271" s="90">
        <f t="shared" si="55"/>
        <v>1</v>
      </c>
      <c r="M271" s="90">
        <f t="shared" si="55"/>
        <v>1</v>
      </c>
      <c r="N271" s="90">
        <f t="shared" si="55"/>
        <v>0.90810000000000002</v>
      </c>
      <c r="O271" s="90">
        <f t="shared" si="55"/>
        <v>1.1552</v>
      </c>
      <c r="P271" s="90">
        <f t="shared" si="55"/>
        <v>1</v>
      </c>
      <c r="Q271" s="90" t="str">
        <f t="shared" si="55"/>
        <v/>
      </c>
      <c r="R271" s="90" t="str">
        <f t="shared" si="55"/>
        <v/>
      </c>
      <c r="S271" s="90" t="str">
        <f t="shared" si="55"/>
        <v/>
      </c>
      <c r="T271" s="90" t="str">
        <f t="shared" si="55"/>
        <v/>
      </c>
      <c r="U271" s="90" t="str">
        <f t="shared" si="55"/>
        <v/>
      </c>
      <c r="V271" s="90" t="str">
        <f t="shared" si="55"/>
        <v/>
      </c>
      <c r="W271" s="90" t="str">
        <f t="shared" si="55"/>
        <v/>
      </c>
      <c r="X271" s="90" t="str">
        <f t="shared" si="55"/>
        <v/>
      </c>
      <c r="Y271" s="78" t="str">
        <f t="shared" si="57"/>
        <v/>
      </c>
    </row>
    <row r="272" spans="1:25">
      <c r="A272" s="91">
        <f t="shared" si="56"/>
        <v>41723</v>
      </c>
      <c r="B272" s="90">
        <f t="shared" si="57"/>
        <v>1</v>
      </c>
      <c r="C272" s="90">
        <f t="shared" si="55"/>
        <v>1.0684</v>
      </c>
      <c r="D272" s="90">
        <f t="shared" si="55"/>
        <v>3.3552</v>
      </c>
      <c r="E272" s="90">
        <f t="shared" si="55"/>
        <v>1</v>
      </c>
      <c r="F272" s="90">
        <f t="shared" si="55"/>
        <v>1</v>
      </c>
      <c r="G272" s="90">
        <f t="shared" si="55"/>
        <v>1</v>
      </c>
      <c r="H272" s="90">
        <f t="shared" si="55"/>
        <v>29.73</v>
      </c>
      <c r="I272" s="90">
        <f t="shared" si="55"/>
        <v>1</v>
      </c>
      <c r="J272" s="90">
        <f t="shared" si="55"/>
        <v>3.0163000000000002</v>
      </c>
      <c r="K272" s="90">
        <f t="shared" si="55"/>
        <v>0.91359999999999997</v>
      </c>
      <c r="L272" s="90">
        <f t="shared" si="55"/>
        <v>1</v>
      </c>
      <c r="M272" s="90">
        <f t="shared" si="55"/>
        <v>1</v>
      </c>
      <c r="N272" s="90">
        <f t="shared" si="55"/>
        <v>0.91359999999999997</v>
      </c>
      <c r="O272" s="90">
        <f t="shared" si="55"/>
        <v>1.159</v>
      </c>
      <c r="P272" s="90">
        <f t="shared" si="55"/>
        <v>1</v>
      </c>
      <c r="Q272" s="90" t="str">
        <f t="shared" si="55"/>
        <v/>
      </c>
      <c r="R272" s="90" t="str">
        <f t="shared" si="55"/>
        <v/>
      </c>
      <c r="S272" s="90" t="str">
        <f t="shared" si="55"/>
        <v/>
      </c>
      <c r="T272" s="90" t="str">
        <f t="shared" si="55"/>
        <v/>
      </c>
      <c r="U272" s="90" t="str">
        <f t="shared" si="55"/>
        <v/>
      </c>
      <c r="V272" s="90" t="str">
        <f t="shared" si="55"/>
        <v/>
      </c>
      <c r="W272" s="90" t="str">
        <f t="shared" si="55"/>
        <v/>
      </c>
      <c r="X272" s="90" t="str">
        <f t="shared" ref="C272:X284" si="58">IF(X$3="","",IF(X$3="AUD",1,IF(ISNA(VLOOKUP($A272,RBA_Curr_Exch,HLOOKUP(X$3,RBA_Stations,2,FALSE),FALSE)),VLOOKUP($A272,RBA_Curr_Exch,HLOOKUP(X$3,RBA_Stations,2,FALSE),TRUE),VLOOKUP($A272,RBA_Curr_Exch,HLOOKUP(X$3,RBA_Stations,2,FALSE),FALSE))))</f>
        <v/>
      </c>
      <c r="Y272" s="78" t="str">
        <f t="shared" si="57"/>
        <v/>
      </c>
    </row>
    <row r="273" spans="1:25">
      <c r="A273" s="91">
        <f t="shared" si="56"/>
        <v>41724</v>
      </c>
      <c r="B273" s="90">
        <f t="shared" si="57"/>
        <v>1</v>
      </c>
      <c r="C273" s="90">
        <f t="shared" si="58"/>
        <v>1.0702</v>
      </c>
      <c r="D273" s="90">
        <f t="shared" si="58"/>
        <v>3.3769</v>
      </c>
      <c r="E273" s="90">
        <f t="shared" si="58"/>
        <v>1</v>
      </c>
      <c r="F273" s="90">
        <f t="shared" si="58"/>
        <v>1</v>
      </c>
      <c r="G273" s="90">
        <f t="shared" si="58"/>
        <v>1</v>
      </c>
      <c r="H273" s="90">
        <f t="shared" si="58"/>
        <v>29.98</v>
      </c>
      <c r="I273" s="90">
        <f t="shared" si="58"/>
        <v>1</v>
      </c>
      <c r="J273" s="90">
        <f t="shared" si="58"/>
        <v>3.0348000000000002</v>
      </c>
      <c r="K273" s="90">
        <f t="shared" si="58"/>
        <v>0.91949999999999998</v>
      </c>
      <c r="L273" s="90">
        <f t="shared" si="58"/>
        <v>1</v>
      </c>
      <c r="M273" s="90">
        <f t="shared" si="58"/>
        <v>1</v>
      </c>
      <c r="N273" s="90">
        <f t="shared" si="58"/>
        <v>0.91949999999999998</v>
      </c>
      <c r="O273" s="90">
        <f t="shared" si="58"/>
        <v>1.1656</v>
      </c>
      <c r="P273" s="90">
        <f t="shared" si="58"/>
        <v>1</v>
      </c>
      <c r="Q273" s="90" t="str">
        <f t="shared" si="58"/>
        <v/>
      </c>
      <c r="R273" s="90" t="str">
        <f t="shared" si="58"/>
        <v/>
      </c>
      <c r="S273" s="90" t="str">
        <f t="shared" si="58"/>
        <v/>
      </c>
      <c r="T273" s="90" t="str">
        <f t="shared" si="58"/>
        <v/>
      </c>
      <c r="U273" s="90" t="str">
        <f t="shared" si="58"/>
        <v/>
      </c>
      <c r="V273" s="90" t="str">
        <f t="shared" si="58"/>
        <v/>
      </c>
      <c r="W273" s="90" t="str">
        <f t="shared" si="58"/>
        <v/>
      </c>
      <c r="X273" s="90" t="str">
        <f t="shared" si="58"/>
        <v/>
      </c>
      <c r="Y273" s="78" t="str">
        <f t="shared" si="57"/>
        <v/>
      </c>
    </row>
    <row r="274" spans="1:25">
      <c r="A274" s="91">
        <f t="shared" si="56"/>
        <v>41725</v>
      </c>
      <c r="B274" s="90">
        <f t="shared" si="57"/>
        <v>1</v>
      </c>
      <c r="C274" s="90">
        <f t="shared" si="58"/>
        <v>1.0706</v>
      </c>
      <c r="D274" s="90">
        <f t="shared" si="58"/>
        <v>3.3929999999999998</v>
      </c>
      <c r="E274" s="90">
        <f t="shared" si="58"/>
        <v>1</v>
      </c>
      <c r="F274" s="90">
        <f t="shared" si="58"/>
        <v>1</v>
      </c>
      <c r="G274" s="90">
        <f t="shared" si="58"/>
        <v>1</v>
      </c>
      <c r="H274" s="90">
        <f t="shared" si="58"/>
        <v>30.09</v>
      </c>
      <c r="I274" s="90">
        <f t="shared" si="58"/>
        <v>1</v>
      </c>
      <c r="J274" s="90">
        <f t="shared" si="58"/>
        <v>3.0419</v>
      </c>
      <c r="K274" s="90">
        <f t="shared" si="58"/>
        <v>0.92390000000000005</v>
      </c>
      <c r="L274" s="90">
        <f t="shared" si="58"/>
        <v>1</v>
      </c>
      <c r="M274" s="90">
        <f t="shared" si="58"/>
        <v>1</v>
      </c>
      <c r="N274" s="90">
        <f t="shared" si="58"/>
        <v>0.92390000000000005</v>
      </c>
      <c r="O274" s="90">
        <f t="shared" si="58"/>
        <v>1.1686000000000001</v>
      </c>
      <c r="P274" s="90">
        <f t="shared" si="58"/>
        <v>1</v>
      </c>
      <c r="Q274" s="90" t="str">
        <f t="shared" si="58"/>
        <v/>
      </c>
      <c r="R274" s="90" t="str">
        <f t="shared" si="58"/>
        <v/>
      </c>
      <c r="S274" s="90" t="str">
        <f t="shared" si="58"/>
        <v/>
      </c>
      <c r="T274" s="90" t="str">
        <f t="shared" si="58"/>
        <v/>
      </c>
      <c r="U274" s="90" t="str">
        <f t="shared" si="58"/>
        <v/>
      </c>
      <c r="V274" s="90" t="str">
        <f t="shared" si="58"/>
        <v/>
      </c>
      <c r="W274" s="90" t="str">
        <f t="shared" si="58"/>
        <v/>
      </c>
      <c r="X274" s="90" t="str">
        <f t="shared" si="58"/>
        <v/>
      </c>
      <c r="Y274" s="78" t="str">
        <f t="shared" si="57"/>
        <v/>
      </c>
    </row>
    <row r="275" spans="1:25">
      <c r="A275" s="91">
        <f t="shared" si="56"/>
        <v>41726</v>
      </c>
      <c r="B275" s="90">
        <f t="shared" ref="B275:Y284" si="59">IF(B$3="","",IF(B$3="AUD",1,IF(ISNA(VLOOKUP($A275,RBA_Curr_Exch,HLOOKUP(B$3,RBA_Stations,2,FALSE),FALSE)),VLOOKUP($A275,RBA_Curr_Exch,HLOOKUP(B$3,RBA_Stations,2,FALSE),TRUE),VLOOKUP($A275,RBA_Curr_Exch,HLOOKUP(B$3,RBA_Stations,2,FALSE),FALSE))))</f>
        <v>1</v>
      </c>
      <c r="C275" s="90">
        <f t="shared" si="58"/>
        <v>1.0682</v>
      </c>
      <c r="D275" s="90">
        <f t="shared" si="58"/>
        <v>3.4043999999999999</v>
      </c>
      <c r="E275" s="90">
        <f t="shared" si="58"/>
        <v>1</v>
      </c>
      <c r="F275" s="90">
        <f t="shared" si="58"/>
        <v>1</v>
      </c>
      <c r="G275" s="90">
        <f t="shared" si="58"/>
        <v>1</v>
      </c>
      <c r="H275" s="90">
        <f t="shared" si="58"/>
        <v>30.14</v>
      </c>
      <c r="I275" s="90">
        <f t="shared" si="58"/>
        <v>1</v>
      </c>
      <c r="J275" s="90">
        <f t="shared" si="58"/>
        <v>3.0364</v>
      </c>
      <c r="K275" s="90">
        <f t="shared" si="58"/>
        <v>0.92700000000000005</v>
      </c>
      <c r="L275" s="90">
        <f t="shared" si="58"/>
        <v>1</v>
      </c>
      <c r="M275" s="90">
        <f t="shared" si="58"/>
        <v>1</v>
      </c>
      <c r="N275" s="90">
        <f t="shared" si="58"/>
        <v>0.92700000000000005</v>
      </c>
      <c r="O275" s="90">
        <f t="shared" si="58"/>
        <v>1.1695</v>
      </c>
      <c r="P275" s="90">
        <f t="shared" si="58"/>
        <v>1</v>
      </c>
      <c r="Q275" s="90" t="str">
        <f t="shared" si="58"/>
        <v/>
      </c>
      <c r="R275" s="90" t="str">
        <f t="shared" si="58"/>
        <v/>
      </c>
      <c r="S275" s="90" t="str">
        <f t="shared" si="58"/>
        <v/>
      </c>
      <c r="T275" s="90" t="str">
        <f t="shared" si="58"/>
        <v/>
      </c>
      <c r="U275" s="90" t="str">
        <f t="shared" si="58"/>
        <v/>
      </c>
      <c r="V275" s="90" t="str">
        <f t="shared" si="58"/>
        <v/>
      </c>
      <c r="W275" s="90" t="str">
        <f t="shared" si="58"/>
        <v/>
      </c>
      <c r="X275" s="90" t="str">
        <f t="shared" si="58"/>
        <v/>
      </c>
      <c r="Y275" s="78" t="str">
        <f t="shared" si="59"/>
        <v/>
      </c>
    </row>
    <row r="276" spans="1:25">
      <c r="A276" s="91">
        <f t="shared" si="56"/>
        <v>41727</v>
      </c>
      <c r="B276" s="90">
        <f t="shared" si="59"/>
        <v>1</v>
      </c>
      <c r="C276" s="90">
        <f t="shared" si="58"/>
        <v>1.0682</v>
      </c>
      <c r="D276" s="90">
        <f t="shared" si="58"/>
        <v>3.4043999999999999</v>
      </c>
      <c r="E276" s="90">
        <f t="shared" si="58"/>
        <v>1</v>
      </c>
      <c r="F276" s="90">
        <f t="shared" si="58"/>
        <v>1</v>
      </c>
      <c r="G276" s="90">
        <f t="shared" si="58"/>
        <v>1</v>
      </c>
      <c r="H276" s="90">
        <f t="shared" si="58"/>
        <v>30.14</v>
      </c>
      <c r="I276" s="90">
        <f t="shared" si="58"/>
        <v>1</v>
      </c>
      <c r="J276" s="90">
        <f t="shared" si="58"/>
        <v>3.0364</v>
      </c>
      <c r="K276" s="90">
        <f t="shared" si="58"/>
        <v>0.92700000000000005</v>
      </c>
      <c r="L276" s="90">
        <f t="shared" si="58"/>
        <v>1</v>
      </c>
      <c r="M276" s="90">
        <f t="shared" si="58"/>
        <v>1</v>
      </c>
      <c r="N276" s="90">
        <f t="shared" si="58"/>
        <v>0.92700000000000005</v>
      </c>
      <c r="O276" s="90">
        <f t="shared" si="58"/>
        <v>1.1695</v>
      </c>
      <c r="P276" s="90">
        <f t="shared" si="58"/>
        <v>1</v>
      </c>
      <c r="Q276" s="90" t="str">
        <f t="shared" si="58"/>
        <v/>
      </c>
      <c r="R276" s="90" t="str">
        <f t="shared" si="58"/>
        <v/>
      </c>
      <c r="S276" s="90" t="str">
        <f t="shared" si="58"/>
        <v/>
      </c>
      <c r="T276" s="90" t="str">
        <f t="shared" si="58"/>
        <v/>
      </c>
      <c r="U276" s="90" t="str">
        <f t="shared" si="58"/>
        <v/>
      </c>
      <c r="V276" s="90" t="str">
        <f t="shared" si="58"/>
        <v/>
      </c>
      <c r="W276" s="90" t="str">
        <f t="shared" si="58"/>
        <v/>
      </c>
      <c r="X276" s="90" t="str">
        <f t="shared" si="58"/>
        <v/>
      </c>
      <c r="Y276" s="78" t="str">
        <f t="shared" si="59"/>
        <v/>
      </c>
    </row>
    <row r="277" spans="1:25">
      <c r="A277" s="91">
        <f t="shared" si="56"/>
        <v>41728</v>
      </c>
      <c r="B277" s="90">
        <f t="shared" si="59"/>
        <v>1</v>
      </c>
      <c r="C277" s="90">
        <f t="shared" si="58"/>
        <v>1.0682</v>
      </c>
      <c r="D277" s="90">
        <f t="shared" si="58"/>
        <v>3.4043999999999999</v>
      </c>
      <c r="E277" s="90">
        <f t="shared" si="58"/>
        <v>1</v>
      </c>
      <c r="F277" s="90">
        <f t="shared" si="58"/>
        <v>1</v>
      </c>
      <c r="G277" s="90">
        <f t="shared" si="58"/>
        <v>1</v>
      </c>
      <c r="H277" s="90">
        <f t="shared" si="58"/>
        <v>30.14</v>
      </c>
      <c r="I277" s="90">
        <f t="shared" si="58"/>
        <v>1</v>
      </c>
      <c r="J277" s="90">
        <f t="shared" si="58"/>
        <v>3.0364</v>
      </c>
      <c r="K277" s="90">
        <f t="shared" si="58"/>
        <v>0.92700000000000005</v>
      </c>
      <c r="L277" s="90">
        <f t="shared" si="58"/>
        <v>1</v>
      </c>
      <c r="M277" s="90">
        <f t="shared" si="58"/>
        <v>1</v>
      </c>
      <c r="N277" s="90">
        <f t="shared" si="58"/>
        <v>0.92700000000000005</v>
      </c>
      <c r="O277" s="90">
        <f t="shared" si="58"/>
        <v>1.1695</v>
      </c>
      <c r="P277" s="90">
        <f t="shared" si="58"/>
        <v>1</v>
      </c>
      <c r="Q277" s="90" t="str">
        <f t="shared" si="58"/>
        <v/>
      </c>
      <c r="R277" s="90" t="str">
        <f t="shared" si="58"/>
        <v/>
      </c>
      <c r="S277" s="90" t="str">
        <f t="shared" si="58"/>
        <v/>
      </c>
      <c r="T277" s="90" t="str">
        <f t="shared" si="58"/>
        <v/>
      </c>
      <c r="U277" s="90" t="str">
        <f t="shared" si="58"/>
        <v/>
      </c>
      <c r="V277" s="90" t="str">
        <f t="shared" si="58"/>
        <v/>
      </c>
      <c r="W277" s="90" t="str">
        <f t="shared" si="58"/>
        <v/>
      </c>
      <c r="X277" s="90" t="str">
        <f t="shared" si="58"/>
        <v/>
      </c>
      <c r="Y277" s="78" t="str">
        <f t="shared" si="59"/>
        <v/>
      </c>
    </row>
    <row r="278" spans="1:25">
      <c r="A278" s="91">
        <f t="shared" si="56"/>
        <v>41729</v>
      </c>
      <c r="B278" s="90">
        <f t="shared" si="59"/>
        <v>1</v>
      </c>
      <c r="C278" s="90">
        <f t="shared" si="58"/>
        <v>1.0661</v>
      </c>
      <c r="D278" s="90">
        <f t="shared" si="58"/>
        <v>3.3864000000000001</v>
      </c>
      <c r="E278" s="90">
        <f t="shared" si="58"/>
        <v>1</v>
      </c>
      <c r="F278" s="90">
        <f t="shared" si="58"/>
        <v>1</v>
      </c>
      <c r="G278" s="90">
        <f t="shared" si="58"/>
        <v>1</v>
      </c>
      <c r="H278" s="90">
        <f t="shared" si="58"/>
        <v>29.93</v>
      </c>
      <c r="I278" s="90">
        <f t="shared" si="58"/>
        <v>1</v>
      </c>
      <c r="J278" s="90">
        <f t="shared" si="58"/>
        <v>3.0165000000000002</v>
      </c>
      <c r="K278" s="90">
        <f t="shared" si="58"/>
        <v>0.92210000000000003</v>
      </c>
      <c r="L278" s="90">
        <f t="shared" si="58"/>
        <v>1</v>
      </c>
      <c r="M278" s="90">
        <f t="shared" si="58"/>
        <v>1</v>
      </c>
      <c r="N278" s="90">
        <f t="shared" si="58"/>
        <v>0.92210000000000003</v>
      </c>
      <c r="O278" s="90">
        <f t="shared" si="58"/>
        <v>1.1634</v>
      </c>
      <c r="P278" s="90">
        <f t="shared" si="58"/>
        <v>1</v>
      </c>
      <c r="Q278" s="90" t="str">
        <f t="shared" si="58"/>
        <v/>
      </c>
      <c r="R278" s="90" t="str">
        <f t="shared" si="58"/>
        <v/>
      </c>
      <c r="S278" s="90" t="str">
        <f t="shared" si="58"/>
        <v/>
      </c>
      <c r="T278" s="90" t="str">
        <f t="shared" si="58"/>
        <v/>
      </c>
      <c r="U278" s="90" t="str">
        <f t="shared" si="58"/>
        <v/>
      </c>
      <c r="V278" s="90" t="str">
        <f t="shared" si="58"/>
        <v/>
      </c>
      <c r="W278" s="90" t="str">
        <f t="shared" si="58"/>
        <v/>
      </c>
      <c r="X278" s="90" t="str">
        <f t="shared" si="58"/>
        <v/>
      </c>
      <c r="Y278" s="78" t="str">
        <f t="shared" si="59"/>
        <v/>
      </c>
    </row>
    <row r="279" spans="1:25">
      <c r="A279" s="91">
        <f t="shared" si="56"/>
        <v>41730</v>
      </c>
      <c r="B279" s="90">
        <f t="shared" si="59"/>
        <v>1</v>
      </c>
      <c r="C279" s="90">
        <f t="shared" si="58"/>
        <v>1.0683</v>
      </c>
      <c r="D279" s="90">
        <f t="shared" si="58"/>
        <v>3.4018000000000002</v>
      </c>
      <c r="E279" s="90">
        <f t="shared" si="58"/>
        <v>1</v>
      </c>
      <c r="F279" s="90">
        <f t="shared" si="58"/>
        <v>1</v>
      </c>
      <c r="G279" s="90">
        <f t="shared" si="58"/>
        <v>1</v>
      </c>
      <c r="H279" s="90">
        <f t="shared" si="58"/>
        <v>30</v>
      </c>
      <c r="I279" s="90">
        <f t="shared" si="58"/>
        <v>1</v>
      </c>
      <c r="J279" s="90">
        <f t="shared" si="58"/>
        <v>3.0196999999999998</v>
      </c>
      <c r="K279" s="90">
        <f t="shared" si="58"/>
        <v>0.92630000000000001</v>
      </c>
      <c r="L279" s="90">
        <f t="shared" si="58"/>
        <v>1</v>
      </c>
      <c r="M279" s="90">
        <f t="shared" si="58"/>
        <v>1</v>
      </c>
      <c r="N279" s="90">
        <f t="shared" si="58"/>
        <v>0.92630000000000001</v>
      </c>
      <c r="O279" s="90">
        <f t="shared" si="58"/>
        <v>1.1658999999999999</v>
      </c>
      <c r="P279" s="90">
        <f t="shared" si="58"/>
        <v>1</v>
      </c>
      <c r="Q279" s="90" t="str">
        <f t="shared" si="58"/>
        <v/>
      </c>
      <c r="R279" s="90" t="str">
        <f t="shared" si="58"/>
        <v/>
      </c>
      <c r="S279" s="90" t="str">
        <f t="shared" si="58"/>
        <v/>
      </c>
      <c r="T279" s="90" t="str">
        <f t="shared" si="58"/>
        <v/>
      </c>
      <c r="U279" s="90" t="str">
        <f t="shared" si="58"/>
        <v/>
      </c>
      <c r="V279" s="90" t="str">
        <f t="shared" si="58"/>
        <v/>
      </c>
      <c r="W279" s="90" t="str">
        <f t="shared" si="58"/>
        <v/>
      </c>
      <c r="X279" s="90" t="str">
        <f t="shared" si="58"/>
        <v/>
      </c>
      <c r="Y279" s="78" t="str">
        <f t="shared" si="59"/>
        <v/>
      </c>
    </row>
    <row r="280" spans="1:25">
      <c r="A280" s="91">
        <f t="shared" si="56"/>
        <v>41731</v>
      </c>
      <c r="B280" s="90">
        <f t="shared" si="59"/>
        <v>1</v>
      </c>
      <c r="C280" s="90">
        <f t="shared" si="58"/>
        <v>1.0747</v>
      </c>
      <c r="D280" s="90">
        <f t="shared" si="58"/>
        <v>3.3929999999999998</v>
      </c>
      <c r="E280" s="90">
        <f t="shared" si="58"/>
        <v>1</v>
      </c>
      <c r="F280" s="90">
        <f t="shared" si="58"/>
        <v>1</v>
      </c>
      <c r="G280" s="90">
        <f t="shared" si="58"/>
        <v>1</v>
      </c>
      <c r="H280" s="90">
        <f t="shared" si="58"/>
        <v>29.93</v>
      </c>
      <c r="I280" s="90">
        <f t="shared" si="58"/>
        <v>1</v>
      </c>
      <c r="J280" s="90">
        <f t="shared" si="58"/>
        <v>3.0179999999999998</v>
      </c>
      <c r="K280" s="90">
        <f t="shared" si="58"/>
        <v>0.92390000000000005</v>
      </c>
      <c r="L280" s="90">
        <f t="shared" si="58"/>
        <v>1</v>
      </c>
      <c r="M280" s="90">
        <f t="shared" si="58"/>
        <v>1</v>
      </c>
      <c r="N280" s="90">
        <f t="shared" si="58"/>
        <v>0.92390000000000005</v>
      </c>
      <c r="O280" s="90">
        <f t="shared" si="58"/>
        <v>1.1638999999999999</v>
      </c>
      <c r="P280" s="90">
        <f t="shared" si="58"/>
        <v>1</v>
      </c>
      <c r="Q280" s="90" t="str">
        <f t="shared" si="58"/>
        <v/>
      </c>
      <c r="R280" s="90" t="str">
        <f t="shared" si="58"/>
        <v/>
      </c>
      <c r="S280" s="90" t="str">
        <f t="shared" si="58"/>
        <v/>
      </c>
      <c r="T280" s="90" t="str">
        <f t="shared" si="58"/>
        <v/>
      </c>
      <c r="U280" s="90" t="str">
        <f t="shared" si="58"/>
        <v/>
      </c>
      <c r="V280" s="90" t="str">
        <f t="shared" si="58"/>
        <v/>
      </c>
      <c r="W280" s="90" t="str">
        <f t="shared" si="58"/>
        <v/>
      </c>
      <c r="X280" s="90" t="str">
        <f t="shared" si="58"/>
        <v/>
      </c>
      <c r="Y280" s="78" t="str">
        <f t="shared" si="59"/>
        <v/>
      </c>
    </row>
    <row r="281" spans="1:25">
      <c r="A281" s="91">
        <f t="shared" si="56"/>
        <v>41732</v>
      </c>
      <c r="B281" s="90">
        <f t="shared" si="59"/>
        <v>1</v>
      </c>
      <c r="C281" s="90">
        <f t="shared" si="58"/>
        <v>1.0793999999999999</v>
      </c>
      <c r="D281" s="90">
        <f t="shared" si="58"/>
        <v>3.3856999999999999</v>
      </c>
      <c r="E281" s="90">
        <f t="shared" si="58"/>
        <v>1</v>
      </c>
      <c r="F281" s="90">
        <f t="shared" si="58"/>
        <v>1</v>
      </c>
      <c r="G281" s="90">
        <f t="shared" si="58"/>
        <v>1</v>
      </c>
      <c r="H281" s="90">
        <f t="shared" si="58"/>
        <v>29.94</v>
      </c>
      <c r="I281" s="90">
        <f t="shared" si="58"/>
        <v>1</v>
      </c>
      <c r="J281" s="90">
        <f t="shared" si="58"/>
        <v>3.0243000000000002</v>
      </c>
      <c r="K281" s="90">
        <f t="shared" si="58"/>
        <v>0.92190000000000005</v>
      </c>
      <c r="L281" s="90">
        <f t="shared" si="58"/>
        <v>1</v>
      </c>
      <c r="M281" s="90">
        <f t="shared" si="58"/>
        <v>1</v>
      </c>
      <c r="N281" s="90">
        <f t="shared" si="58"/>
        <v>0.92190000000000005</v>
      </c>
      <c r="O281" s="90">
        <f t="shared" si="58"/>
        <v>1.1637999999999999</v>
      </c>
      <c r="P281" s="90">
        <f t="shared" si="58"/>
        <v>1</v>
      </c>
      <c r="Q281" s="90" t="str">
        <f t="shared" si="58"/>
        <v/>
      </c>
      <c r="R281" s="90" t="str">
        <f t="shared" si="58"/>
        <v/>
      </c>
      <c r="S281" s="90" t="str">
        <f t="shared" si="58"/>
        <v/>
      </c>
      <c r="T281" s="90" t="str">
        <f t="shared" si="58"/>
        <v/>
      </c>
      <c r="U281" s="90" t="str">
        <f t="shared" si="58"/>
        <v/>
      </c>
      <c r="V281" s="90" t="str">
        <f t="shared" si="58"/>
        <v/>
      </c>
      <c r="W281" s="90" t="str">
        <f t="shared" si="58"/>
        <v/>
      </c>
      <c r="X281" s="90" t="str">
        <f t="shared" si="58"/>
        <v/>
      </c>
      <c r="Y281" s="78" t="str">
        <f t="shared" si="59"/>
        <v/>
      </c>
    </row>
    <row r="282" spans="1:25">
      <c r="A282" s="91">
        <f t="shared" si="56"/>
        <v>41733</v>
      </c>
      <c r="B282" s="90">
        <f t="shared" si="59"/>
        <v>1</v>
      </c>
      <c r="C282" s="90">
        <f t="shared" si="58"/>
        <v>1.0793999999999999</v>
      </c>
      <c r="D282" s="90">
        <f t="shared" si="58"/>
        <v>3.3912</v>
      </c>
      <c r="E282" s="90">
        <f t="shared" si="58"/>
        <v>1</v>
      </c>
      <c r="F282" s="90">
        <f t="shared" si="58"/>
        <v>1</v>
      </c>
      <c r="G282" s="90">
        <f t="shared" si="58"/>
        <v>1</v>
      </c>
      <c r="H282" s="90">
        <f t="shared" si="58"/>
        <v>30.05</v>
      </c>
      <c r="I282" s="90">
        <f t="shared" si="58"/>
        <v>1</v>
      </c>
      <c r="J282" s="90">
        <f t="shared" si="58"/>
        <v>3.032</v>
      </c>
      <c r="K282" s="90">
        <f t="shared" si="58"/>
        <v>0.9234</v>
      </c>
      <c r="L282" s="90">
        <f t="shared" si="58"/>
        <v>1</v>
      </c>
      <c r="M282" s="90">
        <f t="shared" si="58"/>
        <v>1</v>
      </c>
      <c r="N282" s="90">
        <f t="shared" si="58"/>
        <v>0.9234</v>
      </c>
      <c r="O282" s="90">
        <f t="shared" si="58"/>
        <v>1.1669</v>
      </c>
      <c r="P282" s="90">
        <f t="shared" si="58"/>
        <v>1</v>
      </c>
      <c r="Q282" s="90" t="str">
        <f t="shared" si="58"/>
        <v/>
      </c>
      <c r="R282" s="90" t="str">
        <f t="shared" si="58"/>
        <v/>
      </c>
      <c r="S282" s="90" t="str">
        <f t="shared" si="58"/>
        <v/>
      </c>
      <c r="T282" s="90" t="str">
        <f t="shared" si="58"/>
        <v/>
      </c>
      <c r="U282" s="90" t="str">
        <f t="shared" si="58"/>
        <v/>
      </c>
      <c r="V282" s="90" t="str">
        <f t="shared" si="58"/>
        <v/>
      </c>
      <c r="W282" s="90" t="str">
        <f t="shared" si="58"/>
        <v/>
      </c>
      <c r="X282" s="90" t="str">
        <f t="shared" si="58"/>
        <v/>
      </c>
      <c r="Y282" s="78" t="str">
        <f t="shared" si="59"/>
        <v/>
      </c>
    </row>
    <row r="283" spans="1:25">
      <c r="A283" s="91">
        <f t="shared" si="56"/>
        <v>41734</v>
      </c>
      <c r="B283" s="90">
        <f t="shared" si="59"/>
        <v>1</v>
      </c>
      <c r="C283" s="90">
        <f t="shared" si="58"/>
        <v>1.0793999999999999</v>
      </c>
      <c r="D283" s="90">
        <f t="shared" si="58"/>
        <v>3.3912</v>
      </c>
      <c r="E283" s="90">
        <f t="shared" si="58"/>
        <v>1</v>
      </c>
      <c r="F283" s="90">
        <f t="shared" si="58"/>
        <v>1</v>
      </c>
      <c r="G283" s="90">
        <f t="shared" si="58"/>
        <v>1</v>
      </c>
      <c r="H283" s="90">
        <f t="shared" si="58"/>
        <v>30.05</v>
      </c>
      <c r="I283" s="90">
        <f t="shared" si="58"/>
        <v>1</v>
      </c>
      <c r="J283" s="90">
        <f t="shared" si="58"/>
        <v>3.032</v>
      </c>
      <c r="K283" s="90">
        <f t="shared" si="58"/>
        <v>0.9234</v>
      </c>
      <c r="L283" s="90">
        <f t="shared" si="58"/>
        <v>1</v>
      </c>
      <c r="M283" s="90">
        <f t="shared" si="58"/>
        <v>1</v>
      </c>
      <c r="N283" s="90">
        <f t="shared" si="58"/>
        <v>0.9234</v>
      </c>
      <c r="O283" s="90">
        <f t="shared" si="58"/>
        <v>1.1669</v>
      </c>
      <c r="P283" s="90">
        <f t="shared" si="58"/>
        <v>1</v>
      </c>
      <c r="Q283" s="90" t="str">
        <f t="shared" si="58"/>
        <v/>
      </c>
      <c r="R283" s="90" t="str">
        <f t="shared" si="58"/>
        <v/>
      </c>
      <c r="S283" s="90" t="str">
        <f t="shared" si="58"/>
        <v/>
      </c>
      <c r="T283" s="90" t="str">
        <f t="shared" si="58"/>
        <v/>
      </c>
      <c r="U283" s="90" t="str">
        <f t="shared" si="58"/>
        <v/>
      </c>
      <c r="V283" s="90" t="str">
        <f t="shared" si="58"/>
        <v/>
      </c>
      <c r="W283" s="90" t="str">
        <f t="shared" si="58"/>
        <v/>
      </c>
      <c r="X283" s="90" t="str">
        <f t="shared" si="58"/>
        <v/>
      </c>
      <c r="Y283" s="78" t="str">
        <f t="shared" si="59"/>
        <v/>
      </c>
    </row>
    <row r="284" spans="1:25">
      <c r="A284" s="91">
        <f t="shared" si="56"/>
        <v>41735</v>
      </c>
      <c r="B284" s="90">
        <f t="shared" si="59"/>
        <v>1</v>
      </c>
      <c r="C284" s="90">
        <f t="shared" si="58"/>
        <v>1.0793999999999999</v>
      </c>
      <c r="D284" s="90">
        <f t="shared" si="58"/>
        <v>3.3912</v>
      </c>
      <c r="E284" s="90">
        <f t="shared" si="58"/>
        <v>1</v>
      </c>
      <c r="F284" s="90">
        <f t="shared" si="58"/>
        <v>1</v>
      </c>
      <c r="G284" s="90">
        <f t="shared" si="58"/>
        <v>1</v>
      </c>
      <c r="H284" s="90">
        <f t="shared" si="58"/>
        <v>30.05</v>
      </c>
      <c r="I284" s="90">
        <f t="shared" si="58"/>
        <v>1</v>
      </c>
      <c r="J284" s="90">
        <f t="shared" si="58"/>
        <v>3.032</v>
      </c>
      <c r="K284" s="90">
        <f t="shared" si="58"/>
        <v>0.9234</v>
      </c>
      <c r="L284" s="90">
        <f t="shared" si="58"/>
        <v>1</v>
      </c>
      <c r="M284" s="90">
        <f t="shared" si="58"/>
        <v>1</v>
      </c>
      <c r="N284" s="90">
        <f t="shared" si="58"/>
        <v>0.9234</v>
      </c>
      <c r="O284" s="90">
        <f t="shared" ref="O284:X284" si="60">IF(O$3="","",IF(O$3="AUD",1,IF(ISNA(VLOOKUP($A284,RBA_Curr_Exch,HLOOKUP(O$3,RBA_Stations,2,FALSE),FALSE)),VLOOKUP($A284,RBA_Curr_Exch,HLOOKUP(O$3,RBA_Stations,2,FALSE),TRUE),VLOOKUP($A284,RBA_Curr_Exch,HLOOKUP(O$3,RBA_Stations,2,FALSE),FALSE))))</f>
        <v>1.1669</v>
      </c>
      <c r="P284" s="90">
        <f t="shared" si="60"/>
        <v>1</v>
      </c>
      <c r="Q284" s="90" t="str">
        <f t="shared" si="60"/>
        <v/>
      </c>
      <c r="R284" s="90" t="str">
        <f t="shared" si="60"/>
        <v/>
      </c>
      <c r="S284" s="90" t="str">
        <f t="shared" si="60"/>
        <v/>
      </c>
      <c r="T284" s="90" t="str">
        <f t="shared" si="60"/>
        <v/>
      </c>
      <c r="U284" s="90" t="str">
        <f t="shared" si="60"/>
        <v/>
      </c>
      <c r="V284" s="90" t="str">
        <f t="shared" si="60"/>
        <v/>
      </c>
      <c r="W284" s="90" t="str">
        <f t="shared" si="60"/>
        <v/>
      </c>
      <c r="X284" s="90" t="str">
        <f t="shared" si="60"/>
        <v/>
      </c>
      <c r="Y284" s="78" t="str">
        <f t="shared" si="59"/>
        <v/>
      </c>
    </row>
    <row r="285" spans="1:25">
      <c r="A285" s="91">
        <f t="shared" si="56"/>
        <v>41736</v>
      </c>
      <c r="B285" s="90">
        <f t="shared" ref="B285:Y294" si="61">IF(B$3="","",IF(B$3="AUD",1,IF(ISNA(VLOOKUP($A285,RBA_Curr_Exch,HLOOKUP(B$3,RBA_Stations,2,FALSE),FALSE)),VLOOKUP($A285,RBA_Curr_Exch,HLOOKUP(B$3,RBA_Stations,2,FALSE),TRUE),VLOOKUP($A285,RBA_Curr_Exch,HLOOKUP(B$3,RBA_Stations,2,FALSE),FALSE))))</f>
        <v>1</v>
      </c>
      <c r="C285" s="90">
        <f t="shared" ref="C285:X296" si="62">IF(C$3="","",IF(C$3="AUD",1,IF(ISNA(VLOOKUP($A285,RBA_Curr_Exch,HLOOKUP(C$3,RBA_Stations,2,FALSE),FALSE)),VLOOKUP($A285,RBA_Curr_Exch,HLOOKUP(C$3,RBA_Stations,2,FALSE),TRUE),VLOOKUP($A285,RBA_Curr_Exch,HLOOKUP(C$3,RBA_Stations,2,FALSE),FALSE))))</f>
        <v>1.0788</v>
      </c>
      <c r="D285" s="90">
        <f t="shared" si="62"/>
        <v>3.4077000000000002</v>
      </c>
      <c r="E285" s="90">
        <f t="shared" si="62"/>
        <v>1</v>
      </c>
      <c r="F285" s="90">
        <f t="shared" si="62"/>
        <v>1</v>
      </c>
      <c r="G285" s="90">
        <f t="shared" si="62"/>
        <v>1</v>
      </c>
      <c r="H285" s="90">
        <f t="shared" si="62"/>
        <v>30.15</v>
      </c>
      <c r="I285" s="90">
        <f t="shared" si="62"/>
        <v>1</v>
      </c>
      <c r="J285" s="90">
        <f t="shared" si="62"/>
        <v>3.0339999999999998</v>
      </c>
      <c r="K285" s="90">
        <f t="shared" si="62"/>
        <v>0.92789999999999995</v>
      </c>
      <c r="L285" s="90">
        <f t="shared" si="62"/>
        <v>1</v>
      </c>
      <c r="M285" s="90">
        <f t="shared" si="62"/>
        <v>1</v>
      </c>
      <c r="N285" s="90">
        <f t="shared" si="62"/>
        <v>0.92789999999999995</v>
      </c>
      <c r="O285" s="90">
        <f t="shared" si="62"/>
        <v>1.1698</v>
      </c>
      <c r="P285" s="90">
        <f t="shared" si="62"/>
        <v>1</v>
      </c>
      <c r="Q285" s="90" t="str">
        <f t="shared" si="62"/>
        <v/>
      </c>
      <c r="R285" s="90" t="str">
        <f t="shared" si="62"/>
        <v/>
      </c>
      <c r="S285" s="90" t="str">
        <f t="shared" si="62"/>
        <v/>
      </c>
      <c r="T285" s="90" t="str">
        <f t="shared" si="62"/>
        <v/>
      </c>
      <c r="U285" s="90" t="str">
        <f t="shared" si="62"/>
        <v/>
      </c>
      <c r="V285" s="90" t="str">
        <f t="shared" si="62"/>
        <v/>
      </c>
      <c r="W285" s="90" t="str">
        <f t="shared" si="62"/>
        <v/>
      </c>
      <c r="X285" s="90" t="str">
        <f t="shared" si="62"/>
        <v/>
      </c>
      <c r="Y285" s="78" t="str">
        <f t="shared" si="61"/>
        <v/>
      </c>
    </row>
    <row r="286" spans="1:25">
      <c r="A286" s="91">
        <f t="shared" si="56"/>
        <v>41737</v>
      </c>
      <c r="B286" s="90">
        <f t="shared" si="61"/>
        <v>1</v>
      </c>
      <c r="C286" s="90">
        <f t="shared" si="62"/>
        <v>1.0754999999999999</v>
      </c>
      <c r="D286" s="90">
        <f t="shared" si="62"/>
        <v>3.4125000000000001</v>
      </c>
      <c r="E286" s="90">
        <f t="shared" si="62"/>
        <v>1</v>
      </c>
      <c r="F286" s="90">
        <f t="shared" si="62"/>
        <v>1</v>
      </c>
      <c r="G286" s="90">
        <f t="shared" si="62"/>
        <v>1</v>
      </c>
      <c r="H286" s="90">
        <f t="shared" si="62"/>
        <v>30.11</v>
      </c>
      <c r="I286" s="90">
        <f t="shared" si="62"/>
        <v>1</v>
      </c>
      <c r="J286" s="90">
        <f t="shared" si="62"/>
        <v>3.0283000000000002</v>
      </c>
      <c r="K286" s="90">
        <f t="shared" si="62"/>
        <v>0.92920000000000003</v>
      </c>
      <c r="L286" s="90">
        <f t="shared" si="62"/>
        <v>1</v>
      </c>
      <c r="M286" s="90">
        <f t="shared" si="62"/>
        <v>1</v>
      </c>
      <c r="N286" s="90">
        <f t="shared" si="62"/>
        <v>0.92920000000000003</v>
      </c>
      <c r="O286" s="90">
        <f t="shared" si="62"/>
        <v>1.1693</v>
      </c>
      <c r="P286" s="90">
        <f t="shared" si="62"/>
        <v>1</v>
      </c>
      <c r="Q286" s="90" t="str">
        <f t="shared" si="62"/>
        <v/>
      </c>
      <c r="R286" s="90" t="str">
        <f t="shared" si="62"/>
        <v/>
      </c>
      <c r="S286" s="90" t="str">
        <f t="shared" si="62"/>
        <v/>
      </c>
      <c r="T286" s="90" t="str">
        <f t="shared" si="62"/>
        <v/>
      </c>
      <c r="U286" s="90" t="str">
        <f t="shared" si="62"/>
        <v/>
      </c>
      <c r="V286" s="90" t="str">
        <f t="shared" si="62"/>
        <v/>
      </c>
      <c r="W286" s="90" t="str">
        <f t="shared" si="62"/>
        <v/>
      </c>
      <c r="X286" s="90" t="str">
        <f t="shared" si="62"/>
        <v/>
      </c>
      <c r="Y286" s="78" t="str">
        <f t="shared" si="61"/>
        <v/>
      </c>
    </row>
    <row r="287" spans="1:25">
      <c r="A287" s="91">
        <f t="shared" si="56"/>
        <v>41738</v>
      </c>
      <c r="B287" s="90">
        <f t="shared" si="61"/>
        <v>1</v>
      </c>
      <c r="C287" s="90">
        <f t="shared" si="62"/>
        <v>1.0767</v>
      </c>
      <c r="D287" s="90">
        <f t="shared" si="62"/>
        <v>3.44</v>
      </c>
      <c r="E287" s="90">
        <f t="shared" si="62"/>
        <v>1</v>
      </c>
      <c r="F287" s="90">
        <f t="shared" si="62"/>
        <v>1</v>
      </c>
      <c r="G287" s="90">
        <f t="shared" si="62"/>
        <v>1</v>
      </c>
      <c r="H287" s="90">
        <f t="shared" si="62"/>
        <v>30.21</v>
      </c>
      <c r="I287" s="90">
        <f t="shared" si="62"/>
        <v>1</v>
      </c>
      <c r="J287" s="90">
        <f t="shared" si="62"/>
        <v>3.0278999999999998</v>
      </c>
      <c r="K287" s="90">
        <f t="shared" si="62"/>
        <v>0.93669999999999998</v>
      </c>
      <c r="L287" s="90">
        <f t="shared" si="62"/>
        <v>1</v>
      </c>
      <c r="M287" s="90">
        <f t="shared" si="62"/>
        <v>1</v>
      </c>
      <c r="N287" s="90">
        <f t="shared" si="62"/>
        <v>0.93669999999999998</v>
      </c>
      <c r="O287" s="90">
        <f t="shared" si="62"/>
        <v>1.1714</v>
      </c>
      <c r="P287" s="90">
        <f t="shared" si="62"/>
        <v>1</v>
      </c>
      <c r="Q287" s="90" t="str">
        <f t="shared" si="62"/>
        <v/>
      </c>
      <c r="R287" s="90" t="str">
        <f t="shared" si="62"/>
        <v/>
      </c>
      <c r="S287" s="90" t="str">
        <f t="shared" si="62"/>
        <v/>
      </c>
      <c r="T287" s="90" t="str">
        <f t="shared" si="62"/>
        <v/>
      </c>
      <c r="U287" s="90" t="str">
        <f t="shared" si="62"/>
        <v/>
      </c>
      <c r="V287" s="90" t="str">
        <f t="shared" si="62"/>
        <v/>
      </c>
      <c r="W287" s="90" t="str">
        <f t="shared" si="62"/>
        <v/>
      </c>
      <c r="X287" s="90" t="str">
        <f t="shared" si="62"/>
        <v/>
      </c>
      <c r="Y287" s="78" t="str">
        <f t="shared" si="61"/>
        <v/>
      </c>
    </row>
    <row r="288" spans="1:25">
      <c r="A288" s="91">
        <f t="shared" si="56"/>
        <v>41739</v>
      </c>
      <c r="B288" s="90">
        <f t="shared" si="61"/>
        <v>1</v>
      </c>
      <c r="C288" s="90">
        <f t="shared" si="62"/>
        <v>1.08</v>
      </c>
      <c r="D288" s="90">
        <f t="shared" si="62"/>
        <v>3.4573</v>
      </c>
      <c r="E288" s="90">
        <f t="shared" si="62"/>
        <v>1</v>
      </c>
      <c r="F288" s="90">
        <f t="shared" si="62"/>
        <v>1</v>
      </c>
      <c r="G288" s="90">
        <f t="shared" si="62"/>
        <v>1</v>
      </c>
      <c r="H288" s="90">
        <f t="shared" si="62"/>
        <v>30.33</v>
      </c>
      <c r="I288" s="90">
        <f t="shared" si="62"/>
        <v>1</v>
      </c>
      <c r="J288" s="90">
        <f t="shared" si="62"/>
        <v>3.0430999999999999</v>
      </c>
      <c r="K288" s="90">
        <f t="shared" si="62"/>
        <v>0.94140000000000001</v>
      </c>
      <c r="L288" s="90">
        <f t="shared" si="62"/>
        <v>1</v>
      </c>
      <c r="M288" s="90">
        <f t="shared" si="62"/>
        <v>1</v>
      </c>
      <c r="N288" s="90">
        <f t="shared" si="62"/>
        <v>0.94140000000000001</v>
      </c>
      <c r="O288" s="90">
        <f t="shared" si="62"/>
        <v>1.1755</v>
      </c>
      <c r="P288" s="90">
        <f t="shared" si="62"/>
        <v>1</v>
      </c>
      <c r="Q288" s="90" t="str">
        <f t="shared" si="62"/>
        <v/>
      </c>
      <c r="R288" s="90" t="str">
        <f t="shared" si="62"/>
        <v/>
      </c>
      <c r="S288" s="90" t="str">
        <f t="shared" si="62"/>
        <v/>
      </c>
      <c r="T288" s="90" t="str">
        <f t="shared" si="62"/>
        <v/>
      </c>
      <c r="U288" s="90" t="str">
        <f t="shared" si="62"/>
        <v/>
      </c>
      <c r="V288" s="90" t="str">
        <f t="shared" si="62"/>
        <v/>
      </c>
      <c r="W288" s="90" t="str">
        <f t="shared" si="62"/>
        <v/>
      </c>
      <c r="X288" s="90" t="str">
        <f t="shared" si="62"/>
        <v/>
      </c>
      <c r="Y288" s="78" t="str">
        <f t="shared" si="61"/>
        <v/>
      </c>
    </row>
    <row r="289" spans="1:25">
      <c r="A289" s="91">
        <f t="shared" si="56"/>
        <v>41740</v>
      </c>
      <c r="B289" s="90">
        <f t="shared" si="61"/>
        <v>1</v>
      </c>
      <c r="C289" s="90">
        <f t="shared" si="62"/>
        <v>1.0829</v>
      </c>
      <c r="D289" s="90">
        <f t="shared" si="62"/>
        <v>3.4430000000000001</v>
      </c>
      <c r="E289" s="90">
        <f t="shared" si="62"/>
        <v>1</v>
      </c>
      <c r="F289" s="90">
        <f t="shared" si="62"/>
        <v>1</v>
      </c>
      <c r="G289" s="90">
        <f t="shared" si="62"/>
        <v>1</v>
      </c>
      <c r="H289" s="90">
        <f t="shared" si="62"/>
        <v>30.3</v>
      </c>
      <c r="I289" s="90">
        <f t="shared" si="62"/>
        <v>1</v>
      </c>
      <c r="J289" s="90">
        <f t="shared" si="62"/>
        <v>3.0379999999999998</v>
      </c>
      <c r="K289" s="90">
        <f t="shared" si="62"/>
        <v>0.9375</v>
      </c>
      <c r="L289" s="90">
        <f t="shared" si="62"/>
        <v>1</v>
      </c>
      <c r="M289" s="90">
        <f t="shared" si="62"/>
        <v>1</v>
      </c>
      <c r="N289" s="90">
        <f t="shared" si="62"/>
        <v>0.9375</v>
      </c>
      <c r="O289" s="90">
        <f t="shared" si="62"/>
        <v>1.171</v>
      </c>
      <c r="P289" s="90">
        <f t="shared" si="62"/>
        <v>1</v>
      </c>
      <c r="Q289" s="90" t="str">
        <f t="shared" si="62"/>
        <v/>
      </c>
      <c r="R289" s="90" t="str">
        <f t="shared" si="62"/>
        <v/>
      </c>
      <c r="S289" s="90" t="str">
        <f t="shared" si="62"/>
        <v/>
      </c>
      <c r="T289" s="90" t="str">
        <f t="shared" si="62"/>
        <v/>
      </c>
      <c r="U289" s="90" t="str">
        <f t="shared" si="62"/>
        <v/>
      </c>
      <c r="V289" s="90" t="str">
        <f t="shared" si="62"/>
        <v/>
      </c>
      <c r="W289" s="90" t="str">
        <f t="shared" si="62"/>
        <v/>
      </c>
      <c r="X289" s="90" t="str">
        <f t="shared" si="62"/>
        <v/>
      </c>
      <c r="Y289" s="78" t="str">
        <f t="shared" si="61"/>
        <v/>
      </c>
    </row>
    <row r="290" spans="1:25">
      <c r="A290" s="91">
        <f t="shared" si="56"/>
        <v>41741</v>
      </c>
      <c r="B290" s="90">
        <f t="shared" si="61"/>
        <v>1</v>
      </c>
      <c r="C290" s="90">
        <f t="shared" si="62"/>
        <v>1.0829</v>
      </c>
      <c r="D290" s="90">
        <f t="shared" si="62"/>
        <v>3.4430000000000001</v>
      </c>
      <c r="E290" s="90">
        <f t="shared" si="62"/>
        <v>1</v>
      </c>
      <c r="F290" s="90">
        <f t="shared" si="62"/>
        <v>1</v>
      </c>
      <c r="G290" s="90">
        <f t="shared" si="62"/>
        <v>1</v>
      </c>
      <c r="H290" s="90">
        <f t="shared" si="62"/>
        <v>30.3</v>
      </c>
      <c r="I290" s="90">
        <f t="shared" si="62"/>
        <v>1</v>
      </c>
      <c r="J290" s="90">
        <f t="shared" si="62"/>
        <v>3.0379999999999998</v>
      </c>
      <c r="K290" s="90">
        <f t="shared" si="62"/>
        <v>0.9375</v>
      </c>
      <c r="L290" s="90">
        <f t="shared" si="62"/>
        <v>1</v>
      </c>
      <c r="M290" s="90">
        <f t="shared" si="62"/>
        <v>1</v>
      </c>
      <c r="N290" s="90">
        <f t="shared" si="62"/>
        <v>0.9375</v>
      </c>
      <c r="O290" s="90">
        <f t="shared" si="62"/>
        <v>1.171</v>
      </c>
      <c r="P290" s="90">
        <f t="shared" si="62"/>
        <v>1</v>
      </c>
      <c r="Q290" s="90" t="str">
        <f t="shared" si="62"/>
        <v/>
      </c>
      <c r="R290" s="90" t="str">
        <f t="shared" si="62"/>
        <v/>
      </c>
      <c r="S290" s="90" t="str">
        <f t="shared" si="62"/>
        <v/>
      </c>
      <c r="T290" s="90" t="str">
        <f t="shared" si="62"/>
        <v/>
      </c>
      <c r="U290" s="90" t="str">
        <f t="shared" si="62"/>
        <v/>
      </c>
      <c r="V290" s="90" t="str">
        <f t="shared" si="62"/>
        <v/>
      </c>
      <c r="W290" s="90" t="str">
        <f t="shared" si="62"/>
        <v/>
      </c>
      <c r="X290" s="90" t="str">
        <f t="shared" si="62"/>
        <v/>
      </c>
      <c r="Y290" s="78" t="str">
        <f t="shared" si="61"/>
        <v/>
      </c>
    </row>
    <row r="291" spans="1:25">
      <c r="A291" s="91">
        <f t="shared" si="56"/>
        <v>41742</v>
      </c>
      <c r="B291" s="90">
        <f t="shared" si="61"/>
        <v>1</v>
      </c>
      <c r="C291" s="90">
        <f t="shared" si="62"/>
        <v>1.0829</v>
      </c>
      <c r="D291" s="90">
        <f t="shared" si="62"/>
        <v>3.4430000000000001</v>
      </c>
      <c r="E291" s="90">
        <f t="shared" si="62"/>
        <v>1</v>
      </c>
      <c r="F291" s="90">
        <f t="shared" si="62"/>
        <v>1</v>
      </c>
      <c r="G291" s="90">
        <f t="shared" si="62"/>
        <v>1</v>
      </c>
      <c r="H291" s="90">
        <f t="shared" si="62"/>
        <v>30.3</v>
      </c>
      <c r="I291" s="90">
        <f t="shared" si="62"/>
        <v>1</v>
      </c>
      <c r="J291" s="90">
        <f t="shared" si="62"/>
        <v>3.0379999999999998</v>
      </c>
      <c r="K291" s="90">
        <f t="shared" si="62"/>
        <v>0.9375</v>
      </c>
      <c r="L291" s="90">
        <f t="shared" si="62"/>
        <v>1</v>
      </c>
      <c r="M291" s="90">
        <f t="shared" si="62"/>
        <v>1</v>
      </c>
      <c r="N291" s="90">
        <f t="shared" si="62"/>
        <v>0.9375</v>
      </c>
      <c r="O291" s="90">
        <f t="shared" si="62"/>
        <v>1.171</v>
      </c>
      <c r="P291" s="90">
        <f t="shared" si="62"/>
        <v>1</v>
      </c>
      <c r="Q291" s="90" t="str">
        <f t="shared" si="62"/>
        <v/>
      </c>
      <c r="R291" s="90" t="str">
        <f t="shared" si="62"/>
        <v/>
      </c>
      <c r="S291" s="90" t="str">
        <f t="shared" si="62"/>
        <v/>
      </c>
      <c r="T291" s="90" t="str">
        <f t="shared" si="62"/>
        <v/>
      </c>
      <c r="U291" s="90" t="str">
        <f t="shared" si="62"/>
        <v/>
      </c>
      <c r="V291" s="90" t="str">
        <f t="shared" si="62"/>
        <v/>
      </c>
      <c r="W291" s="90" t="str">
        <f t="shared" si="62"/>
        <v/>
      </c>
      <c r="X291" s="90" t="str">
        <f t="shared" si="62"/>
        <v/>
      </c>
      <c r="Y291" s="78" t="str">
        <f t="shared" si="61"/>
        <v/>
      </c>
    </row>
    <row r="292" spans="1:25">
      <c r="A292" s="91">
        <f t="shared" si="56"/>
        <v>41743</v>
      </c>
      <c r="B292" s="90">
        <f t="shared" si="61"/>
        <v>1</v>
      </c>
      <c r="C292" s="90">
        <f t="shared" si="62"/>
        <v>1.0837000000000001</v>
      </c>
      <c r="D292" s="90">
        <f t="shared" si="62"/>
        <v>3.4491999999999998</v>
      </c>
      <c r="E292" s="90">
        <f t="shared" si="62"/>
        <v>1</v>
      </c>
      <c r="F292" s="90">
        <f t="shared" si="62"/>
        <v>1</v>
      </c>
      <c r="G292" s="90">
        <f t="shared" si="62"/>
        <v>1</v>
      </c>
      <c r="H292" s="90">
        <f t="shared" si="62"/>
        <v>30.33</v>
      </c>
      <c r="I292" s="90">
        <f t="shared" si="62"/>
        <v>1</v>
      </c>
      <c r="J292" s="90">
        <f t="shared" si="62"/>
        <v>3.0501</v>
      </c>
      <c r="K292" s="90">
        <f t="shared" si="62"/>
        <v>0.93920000000000003</v>
      </c>
      <c r="L292" s="90">
        <f t="shared" si="62"/>
        <v>1</v>
      </c>
      <c r="M292" s="90">
        <f t="shared" si="62"/>
        <v>1</v>
      </c>
      <c r="N292" s="90">
        <f t="shared" si="62"/>
        <v>0.93920000000000003</v>
      </c>
      <c r="O292" s="90">
        <f t="shared" si="62"/>
        <v>1.1754</v>
      </c>
      <c r="P292" s="90">
        <f t="shared" si="62"/>
        <v>1</v>
      </c>
      <c r="Q292" s="90" t="str">
        <f t="shared" si="62"/>
        <v/>
      </c>
      <c r="R292" s="90" t="str">
        <f t="shared" si="62"/>
        <v/>
      </c>
      <c r="S292" s="90" t="str">
        <f t="shared" si="62"/>
        <v/>
      </c>
      <c r="T292" s="90" t="str">
        <f t="shared" si="62"/>
        <v/>
      </c>
      <c r="U292" s="90" t="str">
        <f t="shared" si="62"/>
        <v/>
      </c>
      <c r="V292" s="90" t="str">
        <f t="shared" si="62"/>
        <v/>
      </c>
      <c r="W292" s="90" t="str">
        <f t="shared" si="62"/>
        <v/>
      </c>
      <c r="X292" s="90" t="str">
        <f t="shared" si="62"/>
        <v/>
      </c>
      <c r="Y292" s="78" t="str">
        <f t="shared" si="61"/>
        <v/>
      </c>
    </row>
    <row r="293" spans="1:25">
      <c r="A293" s="91">
        <f t="shared" si="56"/>
        <v>41744</v>
      </c>
      <c r="B293" s="90">
        <f t="shared" si="61"/>
        <v>1</v>
      </c>
      <c r="C293" s="90">
        <f t="shared" si="62"/>
        <v>1.085</v>
      </c>
      <c r="D293" s="90">
        <f t="shared" si="62"/>
        <v>3.4491999999999998</v>
      </c>
      <c r="E293" s="90">
        <f t="shared" si="62"/>
        <v>1</v>
      </c>
      <c r="F293" s="90">
        <f t="shared" si="62"/>
        <v>1</v>
      </c>
      <c r="G293" s="90">
        <f t="shared" si="62"/>
        <v>1</v>
      </c>
      <c r="H293" s="90">
        <f t="shared" si="62"/>
        <v>30.33</v>
      </c>
      <c r="I293" s="90">
        <f t="shared" si="62"/>
        <v>1</v>
      </c>
      <c r="J293" s="90">
        <f t="shared" si="62"/>
        <v>3.0518999999999998</v>
      </c>
      <c r="K293" s="90">
        <f t="shared" si="62"/>
        <v>0.93920000000000003</v>
      </c>
      <c r="L293" s="90">
        <f t="shared" si="62"/>
        <v>1</v>
      </c>
      <c r="M293" s="90">
        <f t="shared" si="62"/>
        <v>1</v>
      </c>
      <c r="N293" s="90">
        <f t="shared" si="62"/>
        <v>0.93920000000000003</v>
      </c>
      <c r="O293" s="90">
        <f t="shared" si="62"/>
        <v>1.1763999999999999</v>
      </c>
      <c r="P293" s="90">
        <f t="shared" si="62"/>
        <v>1</v>
      </c>
      <c r="Q293" s="90" t="str">
        <f t="shared" si="62"/>
        <v/>
      </c>
      <c r="R293" s="90" t="str">
        <f t="shared" si="62"/>
        <v/>
      </c>
      <c r="S293" s="90" t="str">
        <f t="shared" si="62"/>
        <v/>
      </c>
      <c r="T293" s="90" t="str">
        <f t="shared" si="62"/>
        <v/>
      </c>
      <c r="U293" s="90" t="str">
        <f t="shared" si="62"/>
        <v/>
      </c>
      <c r="V293" s="90" t="str">
        <f t="shared" si="62"/>
        <v/>
      </c>
      <c r="W293" s="90" t="str">
        <f t="shared" si="62"/>
        <v/>
      </c>
      <c r="X293" s="90" t="str">
        <f t="shared" si="62"/>
        <v/>
      </c>
      <c r="Y293" s="78" t="str">
        <f t="shared" si="61"/>
        <v/>
      </c>
    </row>
    <row r="294" spans="1:25">
      <c r="A294" s="91">
        <f t="shared" si="56"/>
        <v>41745</v>
      </c>
      <c r="B294" s="90">
        <f t="shared" si="61"/>
        <v>1</v>
      </c>
      <c r="C294" s="90">
        <f t="shared" si="62"/>
        <v>1.0913999999999999</v>
      </c>
      <c r="D294" s="90">
        <f t="shared" si="62"/>
        <v>3.4441000000000002</v>
      </c>
      <c r="E294" s="90">
        <f t="shared" si="62"/>
        <v>1</v>
      </c>
      <c r="F294" s="90">
        <f t="shared" si="62"/>
        <v>1</v>
      </c>
      <c r="G294" s="90">
        <f t="shared" si="62"/>
        <v>1</v>
      </c>
      <c r="H294" s="90">
        <f t="shared" si="62"/>
        <v>30.26</v>
      </c>
      <c r="I294" s="90">
        <f t="shared" si="62"/>
        <v>1</v>
      </c>
      <c r="J294" s="90">
        <f t="shared" si="62"/>
        <v>3.0385</v>
      </c>
      <c r="K294" s="90">
        <f t="shared" si="62"/>
        <v>0.93779999999999997</v>
      </c>
      <c r="L294" s="90">
        <f t="shared" si="62"/>
        <v>1</v>
      </c>
      <c r="M294" s="90">
        <f t="shared" si="62"/>
        <v>1</v>
      </c>
      <c r="N294" s="90">
        <f t="shared" si="62"/>
        <v>0.93779999999999997</v>
      </c>
      <c r="O294" s="90">
        <f t="shared" si="62"/>
        <v>1.1737</v>
      </c>
      <c r="P294" s="90">
        <f t="shared" si="62"/>
        <v>1</v>
      </c>
      <c r="Q294" s="90" t="str">
        <f t="shared" si="62"/>
        <v/>
      </c>
      <c r="R294" s="90" t="str">
        <f t="shared" si="62"/>
        <v/>
      </c>
      <c r="S294" s="90" t="str">
        <f t="shared" si="62"/>
        <v/>
      </c>
      <c r="T294" s="90" t="str">
        <f t="shared" si="62"/>
        <v/>
      </c>
      <c r="U294" s="90" t="str">
        <f t="shared" si="62"/>
        <v/>
      </c>
      <c r="V294" s="90" t="str">
        <f t="shared" si="62"/>
        <v/>
      </c>
      <c r="W294" s="90" t="str">
        <f t="shared" si="62"/>
        <v/>
      </c>
      <c r="X294" s="90" t="str">
        <f t="shared" si="62"/>
        <v/>
      </c>
      <c r="Y294" s="78" t="str">
        <f t="shared" si="61"/>
        <v/>
      </c>
    </row>
    <row r="295" spans="1:25">
      <c r="A295" s="91">
        <f t="shared" si="56"/>
        <v>41746</v>
      </c>
      <c r="B295" s="90">
        <f t="shared" ref="B295:Y304" si="63">IF(B$3="","",IF(B$3="AUD",1,IF(ISNA(VLOOKUP($A295,RBA_Curr_Exch,HLOOKUP(B$3,RBA_Stations,2,FALSE),FALSE)),VLOOKUP($A295,RBA_Curr_Exch,HLOOKUP(B$3,RBA_Stations,2,FALSE),TRUE),VLOOKUP($A295,RBA_Curr_Exch,HLOOKUP(B$3,RBA_Stations,2,FALSE),FALSE))))</f>
        <v>1</v>
      </c>
      <c r="C295" s="90">
        <f t="shared" si="62"/>
        <v>1.0848</v>
      </c>
      <c r="D295" s="90">
        <f t="shared" si="62"/>
        <v>3.4392999999999998</v>
      </c>
      <c r="E295" s="90">
        <f t="shared" si="62"/>
        <v>1</v>
      </c>
      <c r="F295" s="90">
        <f t="shared" si="62"/>
        <v>1</v>
      </c>
      <c r="G295" s="90">
        <f t="shared" si="62"/>
        <v>1</v>
      </c>
      <c r="H295" s="90">
        <f t="shared" si="62"/>
        <v>30.16</v>
      </c>
      <c r="I295" s="90">
        <f t="shared" si="62"/>
        <v>1</v>
      </c>
      <c r="J295" s="90">
        <f t="shared" si="62"/>
        <v>3.0356999999999998</v>
      </c>
      <c r="K295" s="90">
        <f t="shared" si="62"/>
        <v>0.9365</v>
      </c>
      <c r="L295" s="90">
        <f t="shared" si="62"/>
        <v>1</v>
      </c>
      <c r="M295" s="90">
        <f t="shared" si="62"/>
        <v>1</v>
      </c>
      <c r="N295" s="90">
        <f t="shared" si="62"/>
        <v>0.9365</v>
      </c>
      <c r="O295" s="90">
        <f t="shared" si="62"/>
        <v>1.171</v>
      </c>
      <c r="P295" s="90">
        <f t="shared" si="62"/>
        <v>1</v>
      </c>
      <c r="Q295" s="90" t="str">
        <f t="shared" si="62"/>
        <v/>
      </c>
      <c r="R295" s="90" t="str">
        <f t="shared" si="62"/>
        <v/>
      </c>
      <c r="S295" s="90" t="str">
        <f t="shared" si="62"/>
        <v/>
      </c>
      <c r="T295" s="90" t="str">
        <f t="shared" si="62"/>
        <v/>
      </c>
      <c r="U295" s="90" t="str">
        <f t="shared" si="62"/>
        <v/>
      </c>
      <c r="V295" s="90" t="str">
        <f t="shared" si="62"/>
        <v/>
      </c>
      <c r="W295" s="90" t="str">
        <f t="shared" si="62"/>
        <v/>
      </c>
      <c r="X295" s="90" t="str">
        <f t="shared" si="62"/>
        <v/>
      </c>
      <c r="Y295" s="78" t="str">
        <f t="shared" si="63"/>
        <v/>
      </c>
    </row>
    <row r="296" spans="1:25">
      <c r="A296" s="91">
        <f t="shared" si="56"/>
        <v>41747</v>
      </c>
      <c r="B296" s="90">
        <f t="shared" si="63"/>
        <v>1</v>
      </c>
      <c r="C296" s="90">
        <f t="shared" si="62"/>
        <v>1.0848</v>
      </c>
      <c r="D296" s="90">
        <f t="shared" si="62"/>
        <v>3.4392999999999998</v>
      </c>
      <c r="E296" s="90">
        <f t="shared" si="62"/>
        <v>1</v>
      </c>
      <c r="F296" s="90">
        <f t="shared" si="62"/>
        <v>1</v>
      </c>
      <c r="G296" s="90">
        <f t="shared" si="62"/>
        <v>1</v>
      </c>
      <c r="H296" s="90">
        <f t="shared" si="62"/>
        <v>30.16</v>
      </c>
      <c r="I296" s="90">
        <f t="shared" si="62"/>
        <v>1</v>
      </c>
      <c r="J296" s="90">
        <f t="shared" si="62"/>
        <v>3.0356999999999998</v>
      </c>
      <c r="K296" s="90">
        <f t="shared" si="62"/>
        <v>0.9365</v>
      </c>
      <c r="L296" s="90">
        <f t="shared" si="62"/>
        <v>1</v>
      </c>
      <c r="M296" s="90">
        <f t="shared" si="62"/>
        <v>1</v>
      </c>
      <c r="N296" s="90">
        <f t="shared" si="62"/>
        <v>0.9365</v>
      </c>
      <c r="O296" s="90">
        <f t="shared" si="62"/>
        <v>1.171</v>
      </c>
      <c r="P296" s="90">
        <f t="shared" ref="C296:X308" si="64">IF(P$3="","",IF(P$3="AUD",1,IF(ISNA(VLOOKUP($A296,RBA_Curr_Exch,HLOOKUP(P$3,RBA_Stations,2,FALSE),FALSE)),VLOOKUP($A296,RBA_Curr_Exch,HLOOKUP(P$3,RBA_Stations,2,FALSE),TRUE),VLOOKUP($A296,RBA_Curr_Exch,HLOOKUP(P$3,RBA_Stations,2,FALSE),FALSE))))</f>
        <v>1</v>
      </c>
      <c r="Q296" s="90" t="str">
        <f t="shared" si="64"/>
        <v/>
      </c>
      <c r="R296" s="90" t="str">
        <f t="shared" si="64"/>
        <v/>
      </c>
      <c r="S296" s="90" t="str">
        <f t="shared" si="64"/>
        <v/>
      </c>
      <c r="T296" s="90" t="str">
        <f t="shared" si="64"/>
        <v/>
      </c>
      <c r="U296" s="90" t="str">
        <f t="shared" si="64"/>
        <v/>
      </c>
      <c r="V296" s="90" t="str">
        <f t="shared" si="64"/>
        <v/>
      </c>
      <c r="W296" s="90" t="str">
        <f t="shared" si="64"/>
        <v/>
      </c>
      <c r="X296" s="90" t="str">
        <f t="shared" si="64"/>
        <v/>
      </c>
      <c r="Y296" s="78" t="str">
        <f t="shared" si="63"/>
        <v/>
      </c>
    </row>
    <row r="297" spans="1:25">
      <c r="A297" s="91">
        <f t="shared" si="56"/>
        <v>41748</v>
      </c>
      <c r="B297" s="90">
        <f t="shared" si="63"/>
        <v>1</v>
      </c>
      <c r="C297" s="90">
        <f t="shared" si="64"/>
        <v>1.0848</v>
      </c>
      <c r="D297" s="90">
        <f t="shared" si="64"/>
        <v>3.4392999999999998</v>
      </c>
      <c r="E297" s="90">
        <f t="shared" si="64"/>
        <v>1</v>
      </c>
      <c r="F297" s="90">
        <f t="shared" si="64"/>
        <v>1</v>
      </c>
      <c r="G297" s="90">
        <f t="shared" si="64"/>
        <v>1</v>
      </c>
      <c r="H297" s="90">
        <f t="shared" si="64"/>
        <v>30.16</v>
      </c>
      <c r="I297" s="90">
        <f t="shared" si="64"/>
        <v>1</v>
      </c>
      <c r="J297" s="90">
        <f t="shared" si="64"/>
        <v>3.0356999999999998</v>
      </c>
      <c r="K297" s="90">
        <f t="shared" si="64"/>
        <v>0.9365</v>
      </c>
      <c r="L297" s="90">
        <f t="shared" si="64"/>
        <v>1</v>
      </c>
      <c r="M297" s="90">
        <f t="shared" si="64"/>
        <v>1</v>
      </c>
      <c r="N297" s="90">
        <f t="shared" si="64"/>
        <v>0.9365</v>
      </c>
      <c r="O297" s="90">
        <f t="shared" si="64"/>
        <v>1.171</v>
      </c>
      <c r="P297" s="90">
        <f t="shared" si="64"/>
        <v>1</v>
      </c>
      <c r="Q297" s="90" t="str">
        <f t="shared" si="64"/>
        <v/>
      </c>
      <c r="R297" s="90" t="str">
        <f t="shared" si="64"/>
        <v/>
      </c>
      <c r="S297" s="90" t="str">
        <f t="shared" si="64"/>
        <v/>
      </c>
      <c r="T297" s="90" t="str">
        <f t="shared" si="64"/>
        <v/>
      </c>
      <c r="U297" s="90" t="str">
        <f t="shared" si="64"/>
        <v/>
      </c>
      <c r="V297" s="90" t="str">
        <f t="shared" si="64"/>
        <v/>
      </c>
      <c r="W297" s="90" t="str">
        <f t="shared" si="64"/>
        <v/>
      </c>
      <c r="X297" s="90" t="str">
        <f t="shared" si="64"/>
        <v/>
      </c>
      <c r="Y297" s="78" t="str">
        <f t="shared" si="63"/>
        <v/>
      </c>
    </row>
    <row r="298" spans="1:25">
      <c r="A298" s="91">
        <f t="shared" si="56"/>
        <v>41749</v>
      </c>
      <c r="B298" s="90">
        <f t="shared" si="63"/>
        <v>1</v>
      </c>
      <c r="C298" s="90">
        <f t="shared" si="64"/>
        <v>1.0848</v>
      </c>
      <c r="D298" s="90">
        <f t="shared" si="64"/>
        <v>3.4392999999999998</v>
      </c>
      <c r="E298" s="90">
        <f t="shared" si="64"/>
        <v>1</v>
      </c>
      <c r="F298" s="90">
        <f t="shared" si="64"/>
        <v>1</v>
      </c>
      <c r="G298" s="90">
        <f t="shared" si="64"/>
        <v>1</v>
      </c>
      <c r="H298" s="90">
        <f t="shared" si="64"/>
        <v>30.16</v>
      </c>
      <c r="I298" s="90">
        <f t="shared" si="64"/>
        <v>1</v>
      </c>
      <c r="J298" s="90">
        <f t="shared" si="64"/>
        <v>3.0356999999999998</v>
      </c>
      <c r="K298" s="90">
        <f t="shared" si="64"/>
        <v>0.9365</v>
      </c>
      <c r="L298" s="90">
        <f t="shared" si="64"/>
        <v>1</v>
      </c>
      <c r="M298" s="90">
        <f t="shared" si="64"/>
        <v>1</v>
      </c>
      <c r="N298" s="90">
        <f t="shared" si="64"/>
        <v>0.9365</v>
      </c>
      <c r="O298" s="90">
        <f t="shared" si="64"/>
        <v>1.171</v>
      </c>
      <c r="P298" s="90">
        <f t="shared" si="64"/>
        <v>1</v>
      </c>
      <c r="Q298" s="90" t="str">
        <f t="shared" si="64"/>
        <v/>
      </c>
      <c r="R298" s="90" t="str">
        <f t="shared" si="64"/>
        <v/>
      </c>
      <c r="S298" s="90" t="str">
        <f t="shared" si="64"/>
        <v/>
      </c>
      <c r="T298" s="90" t="str">
        <f t="shared" si="64"/>
        <v/>
      </c>
      <c r="U298" s="90" t="str">
        <f t="shared" si="64"/>
        <v/>
      </c>
      <c r="V298" s="90" t="str">
        <f t="shared" si="64"/>
        <v/>
      </c>
      <c r="W298" s="90" t="str">
        <f t="shared" si="64"/>
        <v/>
      </c>
      <c r="X298" s="90" t="str">
        <f t="shared" si="64"/>
        <v/>
      </c>
      <c r="Y298" s="78" t="str">
        <f t="shared" si="63"/>
        <v/>
      </c>
    </row>
    <row r="299" spans="1:25">
      <c r="A299" s="91">
        <f t="shared" si="56"/>
        <v>41750</v>
      </c>
      <c r="B299" s="90">
        <f t="shared" si="63"/>
        <v>1</v>
      </c>
      <c r="C299" s="90">
        <f t="shared" si="64"/>
        <v>1.0848</v>
      </c>
      <c r="D299" s="90">
        <f t="shared" si="64"/>
        <v>3.4392999999999998</v>
      </c>
      <c r="E299" s="90">
        <f t="shared" si="64"/>
        <v>1</v>
      </c>
      <c r="F299" s="90">
        <f t="shared" si="64"/>
        <v>1</v>
      </c>
      <c r="G299" s="90">
        <f t="shared" si="64"/>
        <v>1</v>
      </c>
      <c r="H299" s="90">
        <f t="shared" si="64"/>
        <v>30.16</v>
      </c>
      <c r="I299" s="90">
        <f t="shared" si="64"/>
        <v>1</v>
      </c>
      <c r="J299" s="90">
        <f t="shared" si="64"/>
        <v>3.0356999999999998</v>
      </c>
      <c r="K299" s="90">
        <f t="shared" si="64"/>
        <v>0.9365</v>
      </c>
      <c r="L299" s="90">
        <f t="shared" si="64"/>
        <v>1</v>
      </c>
      <c r="M299" s="90">
        <f t="shared" si="64"/>
        <v>1</v>
      </c>
      <c r="N299" s="90">
        <f t="shared" si="64"/>
        <v>0.9365</v>
      </c>
      <c r="O299" s="90">
        <f t="shared" si="64"/>
        <v>1.171</v>
      </c>
      <c r="P299" s="90">
        <f t="shared" si="64"/>
        <v>1</v>
      </c>
      <c r="Q299" s="90" t="str">
        <f t="shared" si="64"/>
        <v/>
      </c>
      <c r="R299" s="90" t="str">
        <f t="shared" si="64"/>
        <v/>
      </c>
      <c r="S299" s="90" t="str">
        <f t="shared" si="64"/>
        <v/>
      </c>
      <c r="T299" s="90" t="str">
        <f t="shared" si="64"/>
        <v/>
      </c>
      <c r="U299" s="90" t="str">
        <f t="shared" si="64"/>
        <v/>
      </c>
      <c r="V299" s="90" t="str">
        <f t="shared" si="64"/>
        <v/>
      </c>
      <c r="W299" s="90" t="str">
        <f t="shared" si="64"/>
        <v/>
      </c>
      <c r="X299" s="90" t="str">
        <f t="shared" si="64"/>
        <v/>
      </c>
      <c r="Y299" s="78" t="str">
        <f t="shared" si="63"/>
        <v/>
      </c>
    </row>
    <row r="300" spans="1:25">
      <c r="A300" s="91">
        <f t="shared" si="56"/>
        <v>41751</v>
      </c>
      <c r="B300" s="90">
        <f t="shared" si="63"/>
        <v>1</v>
      </c>
      <c r="C300" s="90">
        <f t="shared" si="64"/>
        <v>1.0893999999999999</v>
      </c>
      <c r="D300" s="90">
        <f t="shared" si="64"/>
        <v>3.4359999999999999</v>
      </c>
      <c r="E300" s="90">
        <f t="shared" si="64"/>
        <v>1</v>
      </c>
      <c r="F300" s="90">
        <f t="shared" si="64"/>
        <v>1</v>
      </c>
      <c r="G300" s="90">
        <f t="shared" si="64"/>
        <v>1</v>
      </c>
      <c r="H300" s="90">
        <f t="shared" si="64"/>
        <v>30.23</v>
      </c>
      <c r="I300" s="90">
        <f t="shared" si="64"/>
        <v>1</v>
      </c>
      <c r="J300" s="90">
        <f t="shared" si="64"/>
        <v>3.0514999999999999</v>
      </c>
      <c r="K300" s="90">
        <f t="shared" si="64"/>
        <v>0.93559999999999999</v>
      </c>
      <c r="L300" s="90">
        <f t="shared" si="64"/>
        <v>1</v>
      </c>
      <c r="M300" s="90">
        <f t="shared" si="64"/>
        <v>1</v>
      </c>
      <c r="N300" s="90">
        <f t="shared" si="64"/>
        <v>0.93559999999999999</v>
      </c>
      <c r="O300" s="90">
        <f t="shared" si="64"/>
        <v>1.1735</v>
      </c>
      <c r="P300" s="90">
        <f t="shared" si="64"/>
        <v>1</v>
      </c>
      <c r="Q300" s="90" t="str">
        <f t="shared" si="64"/>
        <v/>
      </c>
      <c r="R300" s="90" t="str">
        <f t="shared" si="64"/>
        <v/>
      </c>
      <c r="S300" s="90" t="str">
        <f t="shared" si="64"/>
        <v/>
      </c>
      <c r="T300" s="90" t="str">
        <f t="shared" si="64"/>
        <v/>
      </c>
      <c r="U300" s="90" t="str">
        <f t="shared" si="64"/>
        <v/>
      </c>
      <c r="V300" s="90" t="str">
        <f t="shared" si="64"/>
        <v/>
      </c>
      <c r="W300" s="90" t="str">
        <f t="shared" si="64"/>
        <v/>
      </c>
      <c r="X300" s="90" t="str">
        <f t="shared" si="64"/>
        <v/>
      </c>
      <c r="Y300" s="78" t="str">
        <f t="shared" si="63"/>
        <v/>
      </c>
    </row>
    <row r="301" spans="1:25">
      <c r="A301" s="91">
        <f t="shared" si="56"/>
        <v>41752</v>
      </c>
      <c r="B301" s="90">
        <f t="shared" si="63"/>
        <v>1</v>
      </c>
      <c r="C301" s="90">
        <f t="shared" si="64"/>
        <v>1.0802</v>
      </c>
      <c r="D301" s="90">
        <f t="shared" si="64"/>
        <v>3.4095</v>
      </c>
      <c r="E301" s="90">
        <f t="shared" si="64"/>
        <v>1</v>
      </c>
      <c r="F301" s="90">
        <f t="shared" si="64"/>
        <v>1</v>
      </c>
      <c r="G301" s="90">
        <f t="shared" si="64"/>
        <v>1</v>
      </c>
      <c r="H301" s="90">
        <f t="shared" si="64"/>
        <v>30.07</v>
      </c>
      <c r="I301" s="90">
        <f t="shared" si="64"/>
        <v>1</v>
      </c>
      <c r="J301" s="90">
        <f t="shared" si="64"/>
        <v>3.0358999999999998</v>
      </c>
      <c r="K301" s="90">
        <f t="shared" si="64"/>
        <v>0.9284</v>
      </c>
      <c r="L301" s="90">
        <f t="shared" si="64"/>
        <v>1</v>
      </c>
      <c r="M301" s="90">
        <f t="shared" si="64"/>
        <v>1</v>
      </c>
      <c r="N301" s="90">
        <f t="shared" si="64"/>
        <v>0.9284</v>
      </c>
      <c r="O301" s="90">
        <f t="shared" si="64"/>
        <v>1.1673</v>
      </c>
      <c r="P301" s="90">
        <f t="shared" si="64"/>
        <v>1</v>
      </c>
      <c r="Q301" s="90" t="str">
        <f t="shared" si="64"/>
        <v/>
      </c>
      <c r="R301" s="90" t="str">
        <f t="shared" si="64"/>
        <v/>
      </c>
      <c r="S301" s="90" t="str">
        <f t="shared" si="64"/>
        <v/>
      </c>
      <c r="T301" s="90" t="str">
        <f t="shared" si="64"/>
        <v/>
      </c>
      <c r="U301" s="90" t="str">
        <f t="shared" si="64"/>
        <v/>
      </c>
      <c r="V301" s="90" t="str">
        <f t="shared" si="64"/>
        <v/>
      </c>
      <c r="W301" s="90" t="str">
        <f t="shared" si="64"/>
        <v/>
      </c>
      <c r="X301" s="90" t="str">
        <f t="shared" si="64"/>
        <v/>
      </c>
      <c r="Y301" s="78" t="str">
        <f t="shared" si="63"/>
        <v/>
      </c>
    </row>
    <row r="302" spans="1:25">
      <c r="A302" s="91">
        <f t="shared" si="56"/>
        <v>41753</v>
      </c>
      <c r="B302" s="90">
        <f t="shared" si="63"/>
        <v>1</v>
      </c>
      <c r="C302" s="90">
        <f t="shared" si="64"/>
        <v>1.0782</v>
      </c>
      <c r="D302" s="90">
        <f t="shared" si="64"/>
        <v>3.4131999999999998</v>
      </c>
      <c r="E302" s="90">
        <f t="shared" si="64"/>
        <v>1</v>
      </c>
      <c r="F302" s="90">
        <f t="shared" si="64"/>
        <v>1</v>
      </c>
      <c r="G302" s="90">
        <f t="shared" si="64"/>
        <v>1</v>
      </c>
      <c r="H302" s="90">
        <f t="shared" si="64"/>
        <v>30.04</v>
      </c>
      <c r="I302" s="90">
        <f t="shared" si="64"/>
        <v>1</v>
      </c>
      <c r="J302" s="90">
        <f t="shared" si="64"/>
        <v>3.0350000000000001</v>
      </c>
      <c r="K302" s="90">
        <f t="shared" si="64"/>
        <v>0.9294</v>
      </c>
      <c r="L302" s="90">
        <f t="shared" si="64"/>
        <v>1</v>
      </c>
      <c r="M302" s="90">
        <f t="shared" si="64"/>
        <v>1</v>
      </c>
      <c r="N302" s="90">
        <f t="shared" si="64"/>
        <v>0.9294</v>
      </c>
      <c r="O302" s="90">
        <f t="shared" si="64"/>
        <v>1.1676</v>
      </c>
      <c r="P302" s="90">
        <f t="shared" si="64"/>
        <v>1</v>
      </c>
      <c r="Q302" s="90" t="str">
        <f t="shared" si="64"/>
        <v/>
      </c>
      <c r="R302" s="90" t="str">
        <f t="shared" si="64"/>
        <v/>
      </c>
      <c r="S302" s="90" t="str">
        <f t="shared" si="64"/>
        <v/>
      </c>
      <c r="T302" s="90" t="str">
        <f t="shared" si="64"/>
        <v/>
      </c>
      <c r="U302" s="90" t="str">
        <f t="shared" si="64"/>
        <v/>
      </c>
      <c r="V302" s="90" t="str">
        <f t="shared" si="64"/>
        <v/>
      </c>
      <c r="W302" s="90" t="str">
        <f t="shared" si="64"/>
        <v/>
      </c>
      <c r="X302" s="90" t="str">
        <f t="shared" si="64"/>
        <v/>
      </c>
      <c r="Y302" s="78" t="str">
        <f t="shared" si="63"/>
        <v/>
      </c>
    </row>
    <row r="303" spans="1:25">
      <c r="A303" s="91">
        <f t="shared" si="56"/>
        <v>41754</v>
      </c>
      <c r="B303" s="90">
        <f t="shared" si="63"/>
        <v>1</v>
      </c>
      <c r="C303" s="90">
        <f t="shared" si="64"/>
        <v>1.0782</v>
      </c>
      <c r="D303" s="90">
        <f t="shared" si="64"/>
        <v>3.4131999999999998</v>
      </c>
      <c r="E303" s="90">
        <f t="shared" si="64"/>
        <v>1</v>
      </c>
      <c r="F303" s="90">
        <f t="shared" si="64"/>
        <v>1</v>
      </c>
      <c r="G303" s="90">
        <f t="shared" si="64"/>
        <v>1</v>
      </c>
      <c r="H303" s="90">
        <f t="shared" si="64"/>
        <v>30.04</v>
      </c>
      <c r="I303" s="90">
        <f t="shared" si="64"/>
        <v>1</v>
      </c>
      <c r="J303" s="90">
        <f t="shared" si="64"/>
        <v>3.0350000000000001</v>
      </c>
      <c r="K303" s="90">
        <f t="shared" si="64"/>
        <v>0.9294</v>
      </c>
      <c r="L303" s="90">
        <f t="shared" si="64"/>
        <v>1</v>
      </c>
      <c r="M303" s="90">
        <f t="shared" si="64"/>
        <v>1</v>
      </c>
      <c r="N303" s="90">
        <f t="shared" si="64"/>
        <v>0.9294</v>
      </c>
      <c r="O303" s="90">
        <f t="shared" si="64"/>
        <v>1.1676</v>
      </c>
      <c r="P303" s="90">
        <f t="shared" si="64"/>
        <v>1</v>
      </c>
      <c r="Q303" s="90" t="str">
        <f t="shared" si="64"/>
        <v/>
      </c>
      <c r="R303" s="90" t="str">
        <f t="shared" si="64"/>
        <v/>
      </c>
      <c r="S303" s="90" t="str">
        <f t="shared" si="64"/>
        <v/>
      </c>
      <c r="T303" s="90" t="str">
        <f t="shared" si="64"/>
        <v/>
      </c>
      <c r="U303" s="90" t="str">
        <f t="shared" si="64"/>
        <v/>
      </c>
      <c r="V303" s="90" t="str">
        <f t="shared" si="64"/>
        <v/>
      </c>
      <c r="W303" s="90" t="str">
        <f t="shared" si="64"/>
        <v/>
      </c>
      <c r="X303" s="90" t="str">
        <f t="shared" si="64"/>
        <v/>
      </c>
      <c r="Y303" s="78" t="str">
        <f t="shared" si="63"/>
        <v/>
      </c>
    </row>
    <row r="304" spans="1:25">
      <c r="A304" s="91">
        <f t="shared" si="56"/>
        <v>41755</v>
      </c>
      <c r="B304" s="90">
        <f t="shared" si="63"/>
        <v>1</v>
      </c>
      <c r="C304" s="90">
        <f t="shared" si="64"/>
        <v>1.0782</v>
      </c>
      <c r="D304" s="90">
        <f t="shared" si="64"/>
        <v>3.4131999999999998</v>
      </c>
      <c r="E304" s="90">
        <f t="shared" si="64"/>
        <v>1</v>
      </c>
      <c r="F304" s="90">
        <f t="shared" si="64"/>
        <v>1</v>
      </c>
      <c r="G304" s="90">
        <f t="shared" si="64"/>
        <v>1</v>
      </c>
      <c r="H304" s="90">
        <f t="shared" si="64"/>
        <v>30.04</v>
      </c>
      <c r="I304" s="90">
        <f t="shared" si="64"/>
        <v>1</v>
      </c>
      <c r="J304" s="90">
        <f t="shared" si="64"/>
        <v>3.0350000000000001</v>
      </c>
      <c r="K304" s="90">
        <f t="shared" si="64"/>
        <v>0.9294</v>
      </c>
      <c r="L304" s="90">
        <f t="shared" si="64"/>
        <v>1</v>
      </c>
      <c r="M304" s="90">
        <f t="shared" si="64"/>
        <v>1</v>
      </c>
      <c r="N304" s="90">
        <f t="shared" si="64"/>
        <v>0.9294</v>
      </c>
      <c r="O304" s="90">
        <f t="shared" si="64"/>
        <v>1.1676</v>
      </c>
      <c r="P304" s="90">
        <f t="shared" si="64"/>
        <v>1</v>
      </c>
      <c r="Q304" s="90" t="str">
        <f t="shared" si="64"/>
        <v/>
      </c>
      <c r="R304" s="90" t="str">
        <f t="shared" si="64"/>
        <v/>
      </c>
      <c r="S304" s="90" t="str">
        <f t="shared" si="64"/>
        <v/>
      </c>
      <c r="T304" s="90" t="str">
        <f t="shared" si="64"/>
        <v/>
      </c>
      <c r="U304" s="90" t="str">
        <f t="shared" si="64"/>
        <v/>
      </c>
      <c r="V304" s="90" t="str">
        <f t="shared" si="64"/>
        <v/>
      </c>
      <c r="W304" s="90" t="str">
        <f t="shared" si="64"/>
        <v/>
      </c>
      <c r="X304" s="90" t="str">
        <f t="shared" si="64"/>
        <v/>
      </c>
      <c r="Y304" s="78" t="str">
        <f t="shared" si="63"/>
        <v/>
      </c>
    </row>
    <row r="305" spans="1:25">
      <c r="A305" s="91">
        <f t="shared" si="56"/>
        <v>41756</v>
      </c>
      <c r="B305" s="90">
        <f t="shared" ref="B305:Y314" si="65">IF(B$3="","",IF(B$3="AUD",1,IF(ISNA(VLOOKUP($A305,RBA_Curr_Exch,HLOOKUP(B$3,RBA_Stations,2,FALSE),FALSE)),VLOOKUP($A305,RBA_Curr_Exch,HLOOKUP(B$3,RBA_Stations,2,FALSE),TRUE),VLOOKUP($A305,RBA_Curr_Exch,HLOOKUP(B$3,RBA_Stations,2,FALSE),FALSE))))</f>
        <v>1</v>
      </c>
      <c r="C305" s="90">
        <f t="shared" si="64"/>
        <v>1.0782</v>
      </c>
      <c r="D305" s="90">
        <f t="shared" si="64"/>
        <v>3.4131999999999998</v>
      </c>
      <c r="E305" s="90">
        <f t="shared" si="64"/>
        <v>1</v>
      </c>
      <c r="F305" s="90">
        <f t="shared" si="64"/>
        <v>1</v>
      </c>
      <c r="G305" s="90">
        <f t="shared" si="64"/>
        <v>1</v>
      </c>
      <c r="H305" s="90">
        <f t="shared" si="64"/>
        <v>30.04</v>
      </c>
      <c r="I305" s="90">
        <f t="shared" si="64"/>
        <v>1</v>
      </c>
      <c r="J305" s="90">
        <f t="shared" si="64"/>
        <v>3.0350000000000001</v>
      </c>
      <c r="K305" s="90">
        <f t="shared" si="64"/>
        <v>0.9294</v>
      </c>
      <c r="L305" s="90">
        <f t="shared" si="64"/>
        <v>1</v>
      </c>
      <c r="M305" s="90">
        <f t="shared" si="64"/>
        <v>1</v>
      </c>
      <c r="N305" s="90">
        <f t="shared" si="64"/>
        <v>0.9294</v>
      </c>
      <c r="O305" s="90">
        <f t="shared" si="64"/>
        <v>1.1676</v>
      </c>
      <c r="P305" s="90">
        <f t="shared" si="64"/>
        <v>1</v>
      </c>
      <c r="Q305" s="90" t="str">
        <f t="shared" si="64"/>
        <v/>
      </c>
      <c r="R305" s="90" t="str">
        <f t="shared" si="64"/>
        <v/>
      </c>
      <c r="S305" s="90" t="str">
        <f t="shared" si="64"/>
        <v/>
      </c>
      <c r="T305" s="90" t="str">
        <f t="shared" si="64"/>
        <v/>
      </c>
      <c r="U305" s="90" t="str">
        <f t="shared" si="64"/>
        <v/>
      </c>
      <c r="V305" s="90" t="str">
        <f t="shared" si="64"/>
        <v/>
      </c>
      <c r="W305" s="90" t="str">
        <f t="shared" si="64"/>
        <v/>
      </c>
      <c r="X305" s="90" t="str">
        <f t="shared" si="64"/>
        <v/>
      </c>
      <c r="Y305" s="78" t="str">
        <f t="shared" si="65"/>
        <v/>
      </c>
    </row>
    <row r="306" spans="1:25">
      <c r="A306" s="91">
        <f t="shared" si="56"/>
        <v>41757</v>
      </c>
      <c r="B306" s="90">
        <f t="shared" si="65"/>
        <v>1</v>
      </c>
      <c r="C306" s="90">
        <f t="shared" si="64"/>
        <v>1.0832999999999999</v>
      </c>
      <c r="D306" s="90">
        <f t="shared" si="64"/>
        <v>3.4117999999999999</v>
      </c>
      <c r="E306" s="90">
        <f t="shared" si="64"/>
        <v>1</v>
      </c>
      <c r="F306" s="90">
        <f t="shared" si="64"/>
        <v>1</v>
      </c>
      <c r="G306" s="90">
        <f t="shared" si="64"/>
        <v>1</v>
      </c>
      <c r="H306" s="90">
        <f t="shared" si="64"/>
        <v>29.94</v>
      </c>
      <c r="I306" s="90">
        <f t="shared" si="64"/>
        <v>1</v>
      </c>
      <c r="J306" s="90">
        <f t="shared" si="64"/>
        <v>3.0383</v>
      </c>
      <c r="K306" s="90">
        <f t="shared" si="64"/>
        <v>0.92900000000000005</v>
      </c>
      <c r="L306" s="90">
        <f t="shared" si="64"/>
        <v>1</v>
      </c>
      <c r="M306" s="90">
        <f t="shared" si="64"/>
        <v>1</v>
      </c>
      <c r="N306" s="90">
        <f t="shared" si="64"/>
        <v>0.92900000000000005</v>
      </c>
      <c r="O306" s="90">
        <f t="shared" si="64"/>
        <v>1.167</v>
      </c>
      <c r="P306" s="90">
        <f t="shared" si="64"/>
        <v>1</v>
      </c>
      <c r="Q306" s="90" t="str">
        <f t="shared" si="64"/>
        <v/>
      </c>
      <c r="R306" s="90" t="str">
        <f t="shared" si="64"/>
        <v/>
      </c>
      <c r="S306" s="90" t="str">
        <f t="shared" si="64"/>
        <v/>
      </c>
      <c r="T306" s="90" t="str">
        <f t="shared" si="64"/>
        <v/>
      </c>
      <c r="U306" s="90" t="str">
        <f t="shared" si="64"/>
        <v/>
      </c>
      <c r="V306" s="90" t="str">
        <f t="shared" si="64"/>
        <v/>
      </c>
      <c r="W306" s="90" t="str">
        <f t="shared" si="64"/>
        <v/>
      </c>
      <c r="X306" s="90" t="str">
        <f t="shared" si="64"/>
        <v/>
      </c>
      <c r="Y306" s="78" t="str">
        <f t="shared" si="65"/>
        <v/>
      </c>
    </row>
    <row r="307" spans="1:25">
      <c r="A307" s="91">
        <f t="shared" si="56"/>
        <v>41758</v>
      </c>
      <c r="B307" s="90">
        <f t="shared" si="65"/>
        <v>1</v>
      </c>
      <c r="C307" s="90">
        <f t="shared" si="64"/>
        <v>1.0832999999999999</v>
      </c>
      <c r="D307" s="90">
        <f t="shared" si="64"/>
        <v>3.3940999999999999</v>
      </c>
      <c r="E307" s="90">
        <f t="shared" si="64"/>
        <v>1</v>
      </c>
      <c r="F307" s="90">
        <f t="shared" si="64"/>
        <v>1</v>
      </c>
      <c r="G307" s="90">
        <f t="shared" si="64"/>
        <v>1</v>
      </c>
      <c r="H307" s="90">
        <f t="shared" si="64"/>
        <v>29.82</v>
      </c>
      <c r="I307" s="90">
        <f t="shared" si="64"/>
        <v>1</v>
      </c>
      <c r="J307" s="90">
        <f t="shared" si="64"/>
        <v>3.0112999999999999</v>
      </c>
      <c r="K307" s="90">
        <f t="shared" si="64"/>
        <v>0.92420000000000002</v>
      </c>
      <c r="L307" s="90">
        <f t="shared" si="64"/>
        <v>1</v>
      </c>
      <c r="M307" s="90">
        <f t="shared" si="64"/>
        <v>1</v>
      </c>
      <c r="N307" s="90">
        <f t="shared" si="64"/>
        <v>0.92420000000000002</v>
      </c>
      <c r="O307" s="90">
        <f t="shared" si="64"/>
        <v>1.161</v>
      </c>
      <c r="P307" s="90">
        <f t="shared" si="64"/>
        <v>1</v>
      </c>
      <c r="Q307" s="90" t="str">
        <f t="shared" si="64"/>
        <v/>
      </c>
      <c r="R307" s="90" t="str">
        <f t="shared" si="64"/>
        <v/>
      </c>
      <c r="S307" s="90" t="str">
        <f t="shared" si="64"/>
        <v/>
      </c>
      <c r="T307" s="90" t="str">
        <f t="shared" si="64"/>
        <v/>
      </c>
      <c r="U307" s="90" t="str">
        <f t="shared" si="64"/>
        <v/>
      </c>
      <c r="V307" s="90" t="str">
        <f t="shared" si="64"/>
        <v/>
      </c>
      <c r="W307" s="90" t="str">
        <f t="shared" si="64"/>
        <v/>
      </c>
      <c r="X307" s="90" t="str">
        <f t="shared" si="64"/>
        <v/>
      </c>
      <c r="Y307" s="78" t="str">
        <f t="shared" si="65"/>
        <v/>
      </c>
    </row>
    <row r="308" spans="1:25">
      <c r="A308" s="91">
        <f t="shared" si="56"/>
        <v>41759</v>
      </c>
      <c r="B308" s="90">
        <f t="shared" si="65"/>
        <v>1</v>
      </c>
      <c r="C308" s="90">
        <f t="shared" si="64"/>
        <v>1.0847</v>
      </c>
      <c r="D308" s="90">
        <f t="shared" si="64"/>
        <v>3.4106999999999998</v>
      </c>
      <c r="E308" s="90">
        <f t="shared" si="64"/>
        <v>1</v>
      </c>
      <c r="F308" s="90">
        <f t="shared" si="64"/>
        <v>1</v>
      </c>
      <c r="G308" s="90">
        <f t="shared" ref="C308:X319" si="66">IF(G$3="","",IF(G$3="AUD",1,IF(ISNA(VLOOKUP($A308,RBA_Curr_Exch,HLOOKUP(G$3,RBA_Stations,2,FALSE),FALSE)),VLOOKUP($A308,RBA_Curr_Exch,HLOOKUP(G$3,RBA_Stations,2,FALSE),TRUE),VLOOKUP($A308,RBA_Curr_Exch,HLOOKUP(G$3,RBA_Stations,2,FALSE),FALSE))))</f>
        <v>1</v>
      </c>
      <c r="H308" s="90">
        <f t="shared" si="66"/>
        <v>30.02</v>
      </c>
      <c r="I308" s="90">
        <f t="shared" si="66"/>
        <v>1</v>
      </c>
      <c r="J308" s="90">
        <f t="shared" si="66"/>
        <v>3.0341</v>
      </c>
      <c r="K308" s="90">
        <f t="shared" si="66"/>
        <v>0.92869999999999997</v>
      </c>
      <c r="L308" s="90">
        <f t="shared" si="66"/>
        <v>1</v>
      </c>
      <c r="M308" s="90">
        <f t="shared" si="66"/>
        <v>1</v>
      </c>
      <c r="N308" s="90">
        <f t="shared" si="66"/>
        <v>0.92869999999999997</v>
      </c>
      <c r="O308" s="90">
        <f t="shared" si="66"/>
        <v>1.1668000000000001</v>
      </c>
      <c r="P308" s="90">
        <f t="shared" si="66"/>
        <v>1</v>
      </c>
      <c r="Q308" s="90" t="str">
        <f t="shared" si="66"/>
        <v/>
      </c>
      <c r="R308" s="90" t="str">
        <f t="shared" si="66"/>
        <v/>
      </c>
      <c r="S308" s="90" t="str">
        <f t="shared" si="66"/>
        <v/>
      </c>
      <c r="T308" s="90" t="str">
        <f t="shared" si="66"/>
        <v/>
      </c>
      <c r="U308" s="90" t="str">
        <f t="shared" si="66"/>
        <v/>
      </c>
      <c r="V308" s="90" t="str">
        <f t="shared" si="66"/>
        <v/>
      </c>
      <c r="W308" s="90" t="str">
        <f t="shared" si="66"/>
        <v/>
      </c>
      <c r="X308" s="90" t="str">
        <f t="shared" si="66"/>
        <v/>
      </c>
      <c r="Y308" s="78" t="str">
        <f t="shared" si="65"/>
        <v/>
      </c>
    </row>
    <row r="309" spans="1:25">
      <c r="A309" s="91">
        <f t="shared" si="56"/>
        <v>41760</v>
      </c>
      <c r="B309" s="90">
        <f t="shared" si="65"/>
        <v>1</v>
      </c>
      <c r="C309" s="90">
        <f t="shared" si="66"/>
        <v>1.0784</v>
      </c>
      <c r="D309" s="90">
        <f t="shared" si="66"/>
        <v>3.4136000000000002</v>
      </c>
      <c r="E309" s="90">
        <f t="shared" si="66"/>
        <v>1</v>
      </c>
      <c r="F309" s="90">
        <f t="shared" si="66"/>
        <v>1</v>
      </c>
      <c r="G309" s="90">
        <f t="shared" si="66"/>
        <v>1</v>
      </c>
      <c r="H309" s="90">
        <f t="shared" si="66"/>
        <v>30.09</v>
      </c>
      <c r="I309" s="90">
        <f t="shared" si="66"/>
        <v>1</v>
      </c>
      <c r="J309" s="90">
        <f t="shared" si="66"/>
        <v>3.0352999999999999</v>
      </c>
      <c r="K309" s="90">
        <f t="shared" si="66"/>
        <v>0.92949999999999999</v>
      </c>
      <c r="L309" s="90">
        <f t="shared" si="66"/>
        <v>1</v>
      </c>
      <c r="M309" s="90">
        <f t="shared" si="66"/>
        <v>1</v>
      </c>
      <c r="N309" s="90">
        <f t="shared" si="66"/>
        <v>0.92949999999999999</v>
      </c>
      <c r="O309" s="90">
        <f t="shared" si="66"/>
        <v>1.1656</v>
      </c>
      <c r="P309" s="90">
        <f t="shared" si="66"/>
        <v>1</v>
      </c>
      <c r="Q309" s="90" t="str">
        <f t="shared" si="66"/>
        <v/>
      </c>
      <c r="R309" s="90" t="str">
        <f t="shared" si="66"/>
        <v/>
      </c>
      <c r="S309" s="90" t="str">
        <f t="shared" si="66"/>
        <v/>
      </c>
      <c r="T309" s="90" t="str">
        <f t="shared" si="66"/>
        <v/>
      </c>
      <c r="U309" s="90" t="str">
        <f t="shared" si="66"/>
        <v/>
      </c>
      <c r="V309" s="90" t="str">
        <f t="shared" si="66"/>
        <v/>
      </c>
      <c r="W309" s="90" t="str">
        <f t="shared" si="66"/>
        <v/>
      </c>
      <c r="X309" s="90" t="str">
        <f t="shared" si="66"/>
        <v/>
      </c>
      <c r="Y309" s="78" t="str">
        <f t="shared" si="65"/>
        <v/>
      </c>
    </row>
    <row r="310" spans="1:25">
      <c r="A310" s="91">
        <f t="shared" si="56"/>
        <v>41761</v>
      </c>
      <c r="B310" s="90">
        <f t="shared" si="65"/>
        <v>1</v>
      </c>
      <c r="C310" s="90">
        <f t="shared" si="66"/>
        <v>1.0743</v>
      </c>
      <c r="D310" s="90">
        <f t="shared" si="66"/>
        <v>3.407</v>
      </c>
      <c r="E310" s="90">
        <f t="shared" si="66"/>
        <v>1</v>
      </c>
      <c r="F310" s="90">
        <f t="shared" si="66"/>
        <v>1</v>
      </c>
      <c r="G310" s="90">
        <f t="shared" si="66"/>
        <v>1</v>
      </c>
      <c r="H310" s="90">
        <f t="shared" si="66"/>
        <v>30.05</v>
      </c>
      <c r="I310" s="90">
        <f t="shared" si="66"/>
        <v>1</v>
      </c>
      <c r="J310" s="90">
        <f t="shared" si="66"/>
        <v>3.0293999999999999</v>
      </c>
      <c r="K310" s="90">
        <f t="shared" si="66"/>
        <v>0.92769999999999997</v>
      </c>
      <c r="L310" s="90">
        <f t="shared" si="66"/>
        <v>1</v>
      </c>
      <c r="M310" s="90">
        <f t="shared" si="66"/>
        <v>1</v>
      </c>
      <c r="N310" s="90">
        <f t="shared" si="66"/>
        <v>0.92769999999999997</v>
      </c>
      <c r="O310" s="90">
        <f t="shared" si="66"/>
        <v>1.1626000000000001</v>
      </c>
      <c r="P310" s="90">
        <f t="shared" si="66"/>
        <v>1</v>
      </c>
      <c r="Q310" s="90" t="str">
        <f t="shared" si="66"/>
        <v/>
      </c>
      <c r="R310" s="90" t="str">
        <f t="shared" si="66"/>
        <v/>
      </c>
      <c r="S310" s="90" t="str">
        <f t="shared" si="66"/>
        <v/>
      </c>
      <c r="T310" s="90" t="str">
        <f t="shared" si="66"/>
        <v/>
      </c>
      <c r="U310" s="90" t="str">
        <f t="shared" si="66"/>
        <v/>
      </c>
      <c r="V310" s="90" t="str">
        <f t="shared" si="66"/>
        <v/>
      </c>
      <c r="W310" s="90" t="str">
        <f t="shared" si="66"/>
        <v/>
      </c>
      <c r="X310" s="90" t="str">
        <f t="shared" si="66"/>
        <v/>
      </c>
      <c r="Y310" s="78" t="str">
        <f t="shared" si="65"/>
        <v/>
      </c>
    </row>
    <row r="311" spans="1:25">
      <c r="A311" s="91">
        <f t="shared" si="56"/>
        <v>41762</v>
      </c>
      <c r="B311" s="90">
        <f t="shared" si="65"/>
        <v>1</v>
      </c>
      <c r="C311" s="90">
        <f t="shared" si="66"/>
        <v>1.0743</v>
      </c>
      <c r="D311" s="90">
        <f t="shared" si="66"/>
        <v>3.407</v>
      </c>
      <c r="E311" s="90">
        <f t="shared" si="66"/>
        <v>1</v>
      </c>
      <c r="F311" s="90">
        <f t="shared" si="66"/>
        <v>1</v>
      </c>
      <c r="G311" s="90">
        <f t="shared" si="66"/>
        <v>1</v>
      </c>
      <c r="H311" s="90">
        <f t="shared" si="66"/>
        <v>30.05</v>
      </c>
      <c r="I311" s="90">
        <f t="shared" si="66"/>
        <v>1</v>
      </c>
      <c r="J311" s="90">
        <f t="shared" si="66"/>
        <v>3.0293999999999999</v>
      </c>
      <c r="K311" s="90">
        <f t="shared" si="66"/>
        <v>0.92769999999999997</v>
      </c>
      <c r="L311" s="90">
        <f t="shared" si="66"/>
        <v>1</v>
      </c>
      <c r="M311" s="90">
        <f t="shared" si="66"/>
        <v>1</v>
      </c>
      <c r="N311" s="90">
        <f t="shared" si="66"/>
        <v>0.92769999999999997</v>
      </c>
      <c r="O311" s="90">
        <f t="shared" si="66"/>
        <v>1.1626000000000001</v>
      </c>
      <c r="P311" s="90">
        <f t="shared" si="66"/>
        <v>1</v>
      </c>
      <c r="Q311" s="90" t="str">
        <f t="shared" si="66"/>
        <v/>
      </c>
      <c r="R311" s="90" t="str">
        <f t="shared" si="66"/>
        <v/>
      </c>
      <c r="S311" s="90" t="str">
        <f t="shared" si="66"/>
        <v/>
      </c>
      <c r="T311" s="90" t="str">
        <f t="shared" si="66"/>
        <v/>
      </c>
      <c r="U311" s="90" t="str">
        <f t="shared" si="66"/>
        <v/>
      </c>
      <c r="V311" s="90" t="str">
        <f t="shared" si="66"/>
        <v/>
      </c>
      <c r="W311" s="90" t="str">
        <f t="shared" si="66"/>
        <v/>
      </c>
      <c r="X311" s="90" t="str">
        <f t="shared" si="66"/>
        <v/>
      </c>
      <c r="Y311" s="78" t="str">
        <f t="shared" si="65"/>
        <v/>
      </c>
    </row>
    <row r="312" spans="1:25">
      <c r="A312" s="91">
        <f t="shared" si="56"/>
        <v>41763</v>
      </c>
      <c r="B312" s="90">
        <f t="shared" si="65"/>
        <v>1</v>
      </c>
      <c r="C312" s="90">
        <f t="shared" si="66"/>
        <v>1.0743</v>
      </c>
      <c r="D312" s="90">
        <f t="shared" si="66"/>
        <v>3.407</v>
      </c>
      <c r="E312" s="90">
        <f t="shared" si="66"/>
        <v>1</v>
      </c>
      <c r="F312" s="90">
        <f t="shared" si="66"/>
        <v>1</v>
      </c>
      <c r="G312" s="90">
        <f t="shared" si="66"/>
        <v>1</v>
      </c>
      <c r="H312" s="90">
        <f t="shared" si="66"/>
        <v>30.05</v>
      </c>
      <c r="I312" s="90">
        <f t="shared" si="66"/>
        <v>1</v>
      </c>
      <c r="J312" s="90">
        <f t="shared" si="66"/>
        <v>3.0293999999999999</v>
      </c>
      <c r="K312" s="90">
        <f t="shared" si="66"/>
        <v>0.92769999999999997</v>
      </c>
      <c r="L312" s="90">
        <f t="shared" si="66"/>
        <v>1</v>
      </c>
      <c r="M312" s="90">
        <f t="shared" si="66"/>
        <v>1</v>
      </c>
      <c r="N312" s="90">
        <f t="shared" si="66"/>
        <v>0.92769999999999997</v>
      </c>
      <c r="O312" s="90">
        <f t="shared" si="66"/>
        <v>1.1626000000000001</v>
      </c>
      <c r="P312" s="90">
        <f t="shared" si="66"/>
        <v>1</v>
      </c>
      <c r="Q312" s="90" t="str">
        <f t="shared" si="66"/>
        <v/>
      </c>
      <c r="R312" s="90" t="str">
        <f t="shared" si="66"/>
        <v/>
      </c>
      <c r="S312" s="90" t="str">
        <f t="shared" si="66"/>
        <v/>
      </c>
      <c r="T312" s="90" t="str">
        <f t="shared" si="66"/>
        <v/>
      </c>
      <c r="U312" s="90" t="str">
        <f t="shared" si="66"/>
        <v/>
      </c>
      <c r="V312" s="90" t="str">
        <f t="shared" si="66"/>
        <v/>
      </c>
      <c r="W312" s="90" t="str">
        <f t="shared" si="66"/>
        <v/>
      </c>
      <c r="X312" s="90" t="str">
        <f t="shared" si="66"/>
        <v/>
      </c>
      <c r="Y312" s="78" t="str">
        <f t="shared" si="65"/>
        <v/>
      </c>
    </row>
    <row r="313" spans="1:25">
      <c r="A313" s="91">
        <f t="shared" si="56"/>
        <v>41764</v>
      </c>
      <c r="B313" s="90">
        <f t="shared" si="65"/>
        <v>1</v>
      </c>
      <c r="C313" s="90">
        <f t="shared" si="66"/>
        <v>1.0717000000000001</v>
      </c>
      <c r="D313" s="90">
        <f t="shared" si="66"/>
        <v>3.4039999999999999</v>
      </c>
      <c r="E313" s="90">
        <f t="shared" si="66"/>
        <v>1</v>
      </c>
      <c r="F313" s="90">
        <f t="shared" si="66"/>
        <v>1</v>
      </c>
      <c r="G313" s="90">
        <f t="shared" si="66"/>
        <v>1</v>
      </c>
      <c r="H313" s="90">
        <f t="shared" si="66"/>
        <v>29.98</v>
      </c>
      <c r="I313" s="90">
        <f t="shared" si="66"/>
        <v>1</v>
      </c>
      <c r="J313" s="90">
        <f t="shared" si="66"/>
        <v>3.0194000000000001</v>
      </c>
      <c r="K313" s="90">
        <f t="shared" si="66"/>
        <v>0.92689999999999995</v>
      </c>
      <c r="L313" s="90">
        <f t="shared" si="66"/>
        <v>1</v>
      </c>
      <c r="M313" s="90">
        <f t="shared" si="66"/>
        <v>1</v>
      </c>
      <c r="N313" s="90">
        <f t="shared" si="66"/>
        <v>0.92689999999999995</v>
      </c>
      <c r="O313" s="90">
        <f t="shared" si="66"/>
        <v>1.1594</v>
      </c>
      <c r="P313" s="90">
        <f t="shared" si="66"/>
        <v>1</v>
      </c>
      <c r="Q313" s="90" t="str">
        <f t="shared" si="66"/>
        <v/>
      </c>
      <c r="R313" s="90" t="str">
        <f t="shared" si="66"/>
        <v/>
      </c>
      <c r="S313" s="90" t="str">
        <f t="shared" si="66"/>
        <v/>
      </c>
      <c r="T313" s="90" t="str">
        <f t="shared" si="66"/>
        <v/>
      </c>
      <c r="U313" s="90" t="str">
        <f t="shared" si="66"/>
        <v/>
      </c>
      <c r="V313" s="90" t="str">
        <f t="shared" si="66"/>
        <v/>
      </c>
      <c r="W313" s="90" t="str">
        <f t="shared" si="66"/>
        <v/>
      </c>
      <c r="X313" s="90" t="str">
        <f t="shared" si="66"/>
        <v/>
      </c>
      <c r="Y313" s="78" t="str">
        <f t="shared" si="65"/>
        <v/>
      </c>
    </row>
    <row r="314" spans="1:25">
      <c r="A314" s="91">
        <f t="shared" si="56"/>
        <v>41765</v>
      </c>
      <c r="B314" s="90">
        <f t="shared" si="65"/>
        <v>1</v>
      </c>
      <c r="C314" s="90">
        <f t="shared" si="66"/>
        <v>1.0670999999999999</v>
      </c>
      <c r="D314" s="90">
        <f t="shared" si="66"/>
        <v>3.4102999999999999</v>
      </c>
      <c r="E314" s="90">
        <f t="shared" si="66"/>
        <v>1</v>
      </c>
      <c r="F314" s="90">
        <f t="shared" si="66"/>
        <v>1</v>
      </c>
      <c r="G314" s="90">
        <f t="shared" si="66"/>
        <v>1</v>
      </c>
      <c r="H314" s="90">
        <f t="shared" si="66"/>
        <v>30.06</v>
      </c>
      <c r="I314" s="90">
        <f t="shared" si="66"/>
        <v>1</v>
      </c>
      <c r="J314" s="90">
        <f t="shared" si="66"/>
        <v>3.0257000000000001</v>
      </c>
      <c r="K314" s="90">
        <f t="shared" si="66"/>
        <v>0.92859999999999998</v>
      </c>
      <c r="L314" s="90">
        <f t="shared" si="66"/>
        <v>1</v>
      </c>
      <c r="M314" s="90">
        <f t="shared" si="66"/>
        <v>1</v>
      </c>
      <c r="N314" s="90">
        <f t="shared" si="66"/>
        <v>0.92859999999999998</v>
      </c>
      <c r="O314" s="90">
        <f t="shared" si="66"/>
        <v>1.1611</v>
      </c>
      <c r="P314" s="90">
        <f t="shared" si="66"/>
        <v>1</v>
      </c>
      <c r="Q314" s="90" t="str">
        <f t="shared" si="66"/>
        <v/>
      </c>
      <c r="R314" s="90" t="str">
        <f t="shared" si="66"/>
        <v/>
      </c>
      <c r="S314" s="90" t="str">
        <f t="shared" si="66"/>
        <v/>
      </c>
      <c r="T314" s="90" t="str">
        <f t="shared" si="66"/>
        <v/>
      </c>
      <c r="U314" s="90" t="str">
        <f t="shared" si="66"/>
        <v/>
      </c>
      <c r="V314" s="90" t="str">
        <f t="shared" si="66"/>
        <v/>
      </c>
      <c r="W314" s="90" t="str">
        <f t="shared" si="66"/>
        <v/>
      </c>
      <c r="X314" s="90" t="str">
        <f t="shared" si="66"/>
        <v/>
      </c>
      <c r="Y314" s="78" t="str">
        <f t="shared" si="65"/>
        <v/>
      </c>
    </row>
    <row r="315" spans="1:25">
      <c r="A315" s="91">
        <f t="shared" si="56"/>
        <v>41766</v>
      </c>
      <c r="B315" s="90">
        <f t="shared" ref="B315:Y324" si="67">IF(B$3="","",IF(B$3="AUD",1,IF(ISNA(VLOOKUP($A315,RBA_Curr_Exch,HLOOKUP(B$3,RBA_Stations,2,FALSE),FALSE)),VLOOKUP($A315,RBA_Curr_Exch,HLOOKUP(B$3,RBA_Stations,2,FALSE),TRUE),VLOOKUP($A315,RBA_Curr_Exch,HLOOKUP(B$3,RBA_Stations,2,FALSE),FALSE))))</f>
        <v>1</v>
      </c>
      <c r="C315" s="90">
        <f t="shared" si="66"/>
        <v>1.0758000000000001</v>
      </c>
      <c r="D315" s="90">
        <f t="shared" si="66"/>
        <v>3.4316</v>
      </c>
      <c r="E315" s="90">
        <f t="shared" si="66"/>
        <v>1</v>
      </c>
      <c r="F315" s="90">
        <f t="shared" si="66"/>
        <v>1</v>
      </c>
      <c r="G315" s="90">
        <f t="shared" si="66"/>
        <v>1</v>
      </c>
      <c r="H315" s="90">
        <f t="shared" si="66"/>
        <v>30.26</v>
      </c>
      <c r="I315" s="90">
        <f t="shared" si="66"/>
        <v>1</v>
      </c>
      <c r="J315" s="90">
        <f t="shared" si="66"/>
        <v>3.0316999999999998</v>
      </c>
      <c r="K315" s="90">
        <f t="shared" si="66"/>
        <v>0.93440000000000001</v>
      </c>
      <c r="L315" s="90">
        <f t="shared" si="66"/>
        <v>1</v>
      </c>
      <c r="M315" s="90">
        <f t="shared" si="66"/>
        <v>1</v>
      </c>
      <c r="N315" s="90">
        <f t="shared" si="66"/>
        <v>0.93440000000000001</v>
      </c>
      <c r="O315" s="90">
        <f t="shared" si="66"/>
        <v>1.1660999999999999</v>
      </c>
      <c r="P315" s="90">
        <f t="shared" si="66"/>
        <v>1</v>
      </c>
      <c r="Q315" s="90" t="str">
        <f t="shared" si="66"/>
        <v/>
      </c>
      <c r="R315" s="90" t="str">
        <f t="shared" si="66"/>
        <v/>
      </c>
      <c r="S315" s="90" t="str">
        <f t="shared" si="66"/>
        <v/>
      </c>
      <c r="T315" s="90" t="str">
        <f t="shared" si="66"/>
        <v/>
      </c>
      <c r="U315" s="90" t="str">
        <f t="shared" si="66"/>
        <v/>
      </c>
      <c r="V315" s="90" t="str">
        <f t="shared" si="66"/>
        <v/>
      </c>
      <c r="W315" s="90" t="str">
        <f t="shared" si="66"/>
        <v/>
      </c>
      <c r="X315" s="90" t="str">
        <f t="shared" si="66"/>
        <v/>
      </c>
      <c r="Y315" s="78" t="str">
        <f t="shared" si="67"/>
        <v/>
      </c>
    </row>
    <row r="316" spans="1:25">
      <c r="A316" s="91">
        <f t="shared" si="56"/>
        <v>41767</v>
      </c>
      <c r="B316" s="90">
        <f t="shared" si="67"/>
        <v>1</v>
      </c>
      <c r="C316" s="90">
        <f t="shared" si="66"/>
        <v>1.0823</v>
      </c>
      <c r="D316" s="90">
        <f t="shared" si="66"/>
        <v>3.4422000000000001</v>
      </c>
      <c r="E316" s="90">
        <f t="shared" si="66"/>
        <v>1</v>
      </c>
      <c r="F316" s="90">
        <f t="shared" si="66"/>
        <v>1</v>
      </c>
      <c r="G316" s="90">
        <f t="shared" si="66"/>
        <v>1</v>
      </c>
      <c r="H316" s="90">
        <f t="shared" si="66"/>
        <v>30.42</v>
      </c>
      <c r="I316" s="90">
        <f t="shared" si="66"/>
        <v>1</v>
      </c>
      <c r="J316" s="90">
        <f t="shared" si="66"/>
        <v>3.0434000000000001</v>
      </c>
      <c r="K316" s="90">
        <f t="shared" si="66"/>
        <v>0.93730000000000002</v>
      </c>
      <c r="L316" s="90">
        <f t="shared" si="66"/>
        <v>1</v>
      </c>
      <c r="M316" s="90">
        <f t="shared" si="66"/>
        <v>1</v>
      </c>
      <c r="N316" s="90">
        <f t="shared" si="66"/>
        <v>0.93730000000000002</v>
      </c>
      <c r="O316" s="90">
        <f t="shared" si="66"/>
        <v>1.1713</v>
      </c>
      <c r="P316" s="90">
        <f t="shared" si="66"/>
        <v>1</v>
      </c>
      <c r="Q316" s="90" t="str">
        <f t="shared" si="66"/>
        <v/>
      </c>
      <c r="R316" s="90" t="str">
        <f t="shared" si="66"/>
        <v/>
      </c>
      <c r="S316" s="90" t="str">
        <f t="shared" si="66"/>
        <v/>
      </c>
      <c r="T316" s="90" t="str">
        <f t="shared" si="66"/>
        <v/>
      </c>
      <c r="U316" s="90" t="str">
        <f t="shared" si="66"/>
        <v/>
      </c>
      <c r="V316" s="90" t="str">
        <f t="shared" si="66"/>
        <v/>
      </c>
      <c r="W316" s="90" t="str">
        <f t="shared" si="66"/>
        <v/>
      </c>
      <c r="X316" s="90" t="str">
        <f t="shared" si="66"/>
        <v/>
      </c>
      <c r="Y316" s="78" t="str">
        <f t="shared" si="67"/>
        <v/>
      </c>
    </row>
    <row r="317" spans="1:25">
      <c r="A317" s="91">
        <f t="shared" si="56"/>
        <v>41768</v>
      </c>
      <c r="B317" s="90">
        <f t="shared" si="67"/>
        <v>1</v>
      </c>
      <c r="C317" s="90">
        <f t="shared" si="66"/>
        <v>1.0824</v>
      </c>
      <c r="D317" s="90">
        <f t="shared" si="66"/>
        <v>3.4382000000000001</v>
      </c>
      <c r="E317" s="90">
        <f t="shared" si="66"/>
        <v>1</v>
      </c>
      <c r="F317" s="90">
        <f t="shared" si="66"/>
        <v>1</v>
      </c>
      <c r="G317" s="90">
        <f t="shared" si="66"/>
        <v>1</v>
      </c>
      <c r="H317" s="90">
        <f t="shared" si="66"/>
        <v>30.49</v>
      </c>
      <c r="I317" s="90">
        <f t="shared" si="66"/>
        <v>1</v>
      </c>
      <c r="J317" s="90">
        <f t="shared" si="66"/>
        <v>3.0211000000000001</v>
      </c>
      <c r="K317" s="90">
        <f t="shared" si="66"/>
        <v>0.93620000000000003</v>
      </c>
      <c r="L317" s="90">
        <f t="shared" si="66"/>
        <v>1</v>
      </c>
      <c r="M317" s="90">
        <f t="shared" si="66"/>
        <v>1</v>
      </c>
      <c r="N317" s="90">
        <f t="shared" si="66"/>
        <v>0.93620000000000003</v>
      </c>
      <c r="O317" s="90">
        <f t="shared" si="66"/>
        <v>1.1682999999999999</v>
      </c>
      <c r="P317" s="90">
        <f t="shared" si="66"/>
        <v>1</v>
      </c>
      <c r="Q317" s="90" t="str">
        <f t="shared" si="66"/>
        <v/>
      </c>
      <c r="R317" s="90" t="str">
        <f t="shared" si="66"/>
        <v/>
      </c>
      <c r="S317" s="90" t="str">
        <f t="shared" si="66"/>
        <v/>
      </c>
      <c r="T317" s="90" t="str">
        <f t="shared" si="66"/>
        <v/>
      </c>
      <c r="U317" s="90" t="str">
        <f t="shared" si="66"/>
        <v/>
      </c>
      <c r="V317" s="90" t="str">
        <f t="shared" si="66"/>
        <v/>
      </c>
      <c r="W317" s="90" t="str">
        <f t="shared" si="66"/>
        <v/>
      </c>
      <c r="X317" s="90" t="str">
        <f t="shared" si="66"/>
        <v/>
      </c>
      <c r="Y317" s="78" t="str">
        <f t="shared" si="67"/>
        <v/>
      </c>
    </row>
    <row r="318" spans="1:25">
      <c r="A318" s="91">
        <f t="shared" si="56"/>
        <v>41769</v>
      </c>
      <c r="B318" s="90">
        <f t="shared" si="67"/>
        <v>1</v>
      </c>
      <c r="C318" s="90">
        <f t="shared" si="66"/>
        <v>1.0824</v>
      </c>
      <c r="D318" s="90">
        <f t="shared" si="66"/>
        <v>3.4382000000000001</v>
      </c>
      <c r="E318" s="90">
        <f t="shared" si="66"/>
        <v>1</v>
      </c>
      <c r="F318" s="90">
        <f t="shared" si="66"/>
        <v>1</v>
      </c>
      <c r="G318" s="90">
        <f t="shared" si="66"/>
        <v>1</v>
      </c>
      <c r="H318" s="90">
        <f t="shared" si="66"/>
        <v>30.49</v>
      </c>
      <c r="I318" s="90">
        <f t="shared" si="66"/>
        <v>1</v>
      </c>
      <c r="J318" s="90">
        <f t="shared" si="66"/>
        <v>3.0211000000000001</v>
      </c>
      <c r="K318" s="90">
        <f t="shared" si="66"/>
        <v>0.93620000000000003</v>
      </c>
      <c r="L318" s="90">
        <f t="shared" si="66"/>
        <v>1</v>
      </c>
      <c r="M318" s="90">
        <f t="shared" si="66"/>
        <v>1</v>
      </c>
      <c r="N318" s="90">
        <f t="shared" si="66"/>
        <v>0.93620000000000003</v>
      </c>
      <c r="O318" s="90">
        <f t="shared" si="66"/>
        <v>1.1682999999999999</v>
      </c>
      <c r="P318" s="90">
        <f t="shared" si="66"/>
        <v>1</v>
      </c>
      <c r="Q318" s="90" t="str">
        <f t="shared" si="66"/>
        <v/>
      </c>
      <c r="R318" s="90" t="str">
        <f t="shared" si="66"/>
        <v/>
      </c>
      <c r="S318" s="90" t="str">
        <f t="shared" si="66"/>
        <v/>
      </c>
      <c r="T318" s="90" t="str">
        <f t="shared" si="66"/>
        <v/>
      </c>
      <c r="U318" s="90" t="str">
        <f t="shared" si="66"/>
        <v/>
      </c>
      <c r="V318" s="90" t="str">
        <f t="shared" si="66"/>
        <v/>
      </c>
      <c r="W318" s="90" t="str">
        <f t="shared" si="66"/>
        <v/>
      </c>
      <c r="X318" s="90" t="str">
        <f t="shared" si="66"/>
        <v/>
      </c>
      <c r="Y318" s="78" t="str">
        <f t="shared" si="67"/>
        <v/>
      </c>
    </row>
    <row r="319" spans="1:25">
      <c r="A319" s="91">
        <f t="shared" si="56"/>
        <v>41770</v>
      </c>
      <c r="B319" s="90">
        <f t="shared" si="67"/>
        <v>1</v>
      </c>
      <c r="C319" s="90">
        <f t="shared" si="66"/>
        <v>1.0824</v>
      </c>
      <c r="D319" s="90">
        <f t="shared" si="66"/>
        <v>3.4382000000000001</v>
      </c>
      <c r="E319" s="90">
        <f t="shared" si="66"/>
        <v>1</v>
      </c>
      <c r="F319" s="90">
        <f t="shared" si="66"/>
        <v>1</v>
      </c>
      <c r="G319" s="90">
        <f t="shared" si="66"/>
        <v>1</v>
      </c>
      <c r="H319" s="90">
        <f t="shared" si="66"/>
        <v>30.49</v>
      </c>
      <c r="I319" s="90">
        <f t="shared" si="66"/>
        <v>1</v>
      </c>
      <c r="J319" s="90">
        <f t="shared" si="66"/>
        <v>3.0211000000000001</v>
      </c>
      <c r="K319" s="90">
        <f t="shared" si="66"/>
        <v>0.93620000000000003</v>
      </c>
      <c r="L319" s="90">
        <f t="shared" si="66"/>
        <v>1</v>
      </c>
      <c r="M319" s="90">
        <f t="shared" si="66"/>
        <v>1</v>
      </c>
      <c r="N319" s="90">
        <f t="shared" si="66"/>
        <v>0.93620000000000003</v>
      </c>
      <c r="O319" s="90">
        <f t="shared" si="66"/>
        <v>1.1682999999999999</v>
      </c>
      <c r="P319" s="90">
        <f t="shared" si="66"/>
        <v>1</v>
      </c>
      <c r="Q319" s="90" t="str">
        <f t="shared" si="66"/>
        <v/>
      </c>
      <c r="R319" s="90" t="str">
        <f t="shared" si="66"/>
        <v/>
      </c>
      <c r="S319" s="90" t="str">
        <f t="shared" si="66"/>
        <v/>
      </c>
      <c r="T319" s="90" t="str">
        <f t="shared" ref="C319:X331" si="68">IF(T$3="","",IF(T$3="AUD",1,IF(ISNA(VLOOKUP($A319,RBA_Curr_Exch,HLOOKUP(T$3,RBA_Stations,2,FALSE),FALSE)),VLOOKUP($A319,RBA_Curr_Exch,HLOOKUP(T$3,RBA_Stations,2,FALSE),TRUE),VLOOKUP($A319,RBA_Curr_Exch,HLOOKUP(T$3,RBA_Stations,2,FALSE),FALSE))))</f>
        <v/>
      </c>
      <c r="U319" s="90" t="str">
        <f t="shared" si="68"/>
        <v/>
      </c>
      <c r="V319" s="90" t="str">
        <f t="shared" si="68"/>
        <v/>
      </c>
      <c r="W319" s="90" t="str">
        <f t="shared" si="68"/>
        <v/>
      </c>
      <c r="X319" s="90" t="str">
        <f t="shared" si="68"/>
        <v/>
      </c>
      <c r="Y319" s="78" t="str">
        <f t="shared" si="67"/>
        <v/>
      </c>
    </row>
    <row r="320" spans="1:25">
      <c r="A320" s="91">
        <f t="shared" si="56"/>
        <v>41771</v>
      </c>
      <c r="B320" s="90">
        <f t="shared" si="67"/>
        <v>1</v>
      </c>
      <c r="C320" s="90">
        <f t="shared" si="68"/>
        <v>1.0853999999999999</v>
      </c>
      <c r="D320" s="90">
        <f t="shared" si="68"/>
        <v>3.4386000000000001</v>
      </c>
      <c r="E320" s="90">
        <f t="shared" si="68"/>
        <v>1</v>
      </c>
      <c r="F320" s="90">
        <f t="shared" si="68"/>
        <v>1</v>
      </c>
      <c r="G320" s="90">
        <f t="shared" si="68"/>
        <v>1</v>
      </c>
      <c r="H320" s="90">
        <f t="shared" si="68"/>
        <v>30.55</v>
      </c>
      <c r="I320" s="90">
        <f t="shared" si="68"/>
        <v>1</v>
      </c>
      <c r="J320" s="90">
        <f t="shared" si="68"/>
        <v>3.0289000000000001</v>
      </c>
      <c r="K320" s="90">
        <f t="shared" si="68"/>
        <v>0.93630000000000002</v>
      </c>
      <c r="L320" s="90">
        <f t="shared" si="68"/>
        <v>1</v>
      </c>
      <c r="M320" s="90">
        <f t="shared" si="68"/>
        <v>1</v>
      </c>
      <c r="N320" s="90">
        <f t="shared" si="68"/>
        <v>0.93630000000000002</v>
      </c>
      <c r="O320" s="90">
        <f t="shared" si="68"/>
        <v>1.1704000000000001</v>
      </c>
      <c r="P320" s="90">
        <f t="shared" si="68"/>
        <v>1</v>
      </c>
      <c r="Q320" s="90" t="str">
        <f t="shared" si="68"/>
        <v/>
      </c>
      <c r="R320" s="90" t="str">
        <f t="shared" si="68"/>
        <v/>
      </c>
      <c r="S320" s="90" t="str">
        <f t="shared" si="68"/>
        <v/>
      </c>
      <c r="T320" s="90" t="str">
        <f t="shared" si="68"/>
        <v/>
      </c>
      <c r="U320" s="90" t="str">
        <f t="shared" si="68"/>
        <v/>
      </c>
      <c r="V320" s="90" t="str">
        <f t="shared" si="68"/>
        <v/>
      </c>
      <c r="W320" s="90" t="str">
        <f t="shared" si="68"/>
        <v/>
      </c>
      <c r="X320" s="90" t="str">
        <f t="shared" si="68"/>
        <v/>
      </c>
      <c r="Y320" s="78" t="str">
        <f t="shared" si="67"/>
        <v/>
      </c>
    </row>
    <row r="321" spans="1:25">
      <c r="A321" s="91">
        <f t="shared" si="56"/>
        <v>41772</v>
      </c>
      <c r="B321" s="90">
        <f t="shared" si="67"/>
        <v>1</v>
      </c>
      <c r="C321" s="90">
        <f t="shared" si="68"/>
        <v>1.0827</v>
      </c>
      <c r="D321" s="90">
        <f t="shared" si="68"/>
        <v>3.4316</v>
      </c>
      <c r="E321" s="90">
        <f t="shared" si="68"/>
        <v>1</v>
      </c>
      <c r="F321" s="90">
        <f t="shared" si="68"/>
        <v>1</v>
      </c>
      <c r="G321" s="90">
        <f t="shared" si="68"/>
        <v>1</v>
      </c>
      <c r="H321" s="90">
        <f t="shared" si="68"/>
        <v>30.48</v>
      </c>
      <c r="I321" s="90">
        <f t="shared" si="68"/>
        <v>1</v>
      </c>
      <c r="J321" s="90">
        <f t="shared" si="68"/>
        <v>3.0261</v>
      </c>
      <c r="K321" s="90">
        <f t="shared" si="68"/>
        <v>0.93440000000000001</v>
      </c>
      <c r="L321" s="90">
        <f t="shared" si="68"/>
        <v>1</v>
      </c>
      <c r="M321" s="90">
        <f t="shared" si="68"/>
        <v>1</v>
      </c>
      <c r="N321" s="90">
        <f t="shared" si="68"/>
        <v>0.93440000000000001</v>
      </c>
      <c r="O321" s="90">
        <f t="shared" si="68"/>
        <v>1.1701999999999999</v>
      </c>
      <c r="P321" s="90">
        <f t="shared" si="68"/>
        <v>1</v>
      </c>
      <c r="Q321" s="90" t="str">
        <f t="shared" si="68"/>
        <v/>
      </c>
      <c r="R321" s="90" t="str">
        <f t="shared" si="68"/>
        <v/>
      </c>
      <c r="S321" s="90" t="str">
        <f t="shared" si="68"/>
        <v/>
      </c>
      <c r="T321" s="90" t="str">
        <f t="shared" si="68"/>
        <v/>
      </c>
      <c r="U321" s="90" t="str">
        <f t="shared" si="68"/>
        <v/>
      </c>
      <c r="V321" s="90" t="str">
        <f t="shared" si="68"/>
        <v/>
      </c>
      <c r="W321" s="90" t="str">
        <f t="shared" si="68"/>
        <v/>
      </c>
      <c r="X321" s="90" t="str">
        <f t="shared" si="68"/>
        <v/>
      </c>
      <c r="Y321" s="78" t="str">
        <f t="shared" si="67"/>
        <v/>
      </c>
    </row>
    <row r="322" spans="1:25">
      <c r="A322" s="91">
        <f t="shared" si="56"/>
        <v>41773</v>
      </c>
      <c r="B322" s="90">
        <f t="shared" si="67"/>
        <v>1</v>
      </c>
      <c r="C322" s="90">
        <f t="shared" si="68"/>
        <v>1.0862000000000001</v>
      </c>
      <c r="D322" s="90">
        <f t="shared" si="68"/>
        <v>3.4525000000000001</v>
      </c>
      <c r="E322" s="90">
        <f t="shared" si="68"/>
        <v>1</v>
      </c>
      <c r="F322" s="90">
        <f t="shared" si="68"/>
        <v>1</v>
      </c>
      <c r="G322" s="90">
        <f t="shared" si="68"/>
        <v>1</v>
      </c>
      <c r="H322" s="90">
        <f t="shared" si="68"/>
        <v>30.53</v>
      </c>
      <c r="I322" s="90">
        <f t="shared" si="68"/>
        <v>1</v>
      </c>
      <c r="J322" s="90">
        <f t="shared" si="68"/>
        <v>3.0323000000000002</v>
      </c>
      <c r="K322" s="90">
        <f t="shared" si="68"/>
        <v>0.94010000000000005</v>
      </c>
      <c r="L322" s="90">
        <f t="shared" si="68"/>
        <v>1</v>
      </c>
      <c r="M322" s="90">
        <f t="shared" si="68"/>
        <v>1</v>
      </c>
      <c r="N322" s="90">
        <f t="shared" si="68"/>
        <v>0.94010000000000005</v>
      </c>
      <c r="O322" s="90">
        <f t="shared" si="68"/>
        <v>1.1748000000000001</v>
      </c>
      <c r="P322" s="90">
        <f t="shared" si="68"/>
        <v>1</v>
      </c>
      <c r="Q322" s="90" t="str">
        <f t="shared" si="68"/>
        <v/>
      </c>
      <c r="R322" s="90" t="str">
        <f t="shared" si="68"/>
        <v/>
      </c>
      <c r="S322" s="90" t="str">
        <f t="shared" si="68"/>
        <v/>
      </c>
      <c r="T322" s="90" t="str">
        <f t="shared" si="68"/>
        <v/>
      </c>
      <c r="U322" s="90" t="str">
        <f t="shared" si="68"/>
        <v/>
      </c>
      <c r="V322" s="90" t="str">
        <f t="shared" si="68"/>
        <v/>
      </c>
      <c r="W322" s="90" t="str">
        <f t="shared" si="68"/>
        <v/>
      </c>
      <c r="X322" s="90" t="str">
        <f t="shared" si="68"/>
        <v/>
      </c>
      <c r="Y322" s="78" t="str">
        <f t="shared" si="67"/>
        <v/>
      </c>
    </row>
    <row r="323" spans="1:25">
      <c r="A323" s="91">
        <f t="shared" si="56"/>
        <v>41774</v>
      </c>
      <c r="B323" s="90">
        <f t="shared" si="67"/>
        <v>1</v>
      </c>
      <c r="C323" s="90">
        <f t="shared" si="68"/>
        <v>1.0804</v>
      </c>
      <c r="D323" s="90">
        <f t="shared" si="68"/>
        <v>3.4432999999999998</v>
      </c>
      <c r="E323" s="90">
        <f t="shared" si="68"/>
        <v>1</v>
      </c>
      <c r="F323" s="90">
        <f t="shared" si="68"/>
        <v>1</v>
      </c>
      <c r="G323" s="90">
        <f t="shared" si="68"/>
        <v>1</v>
      </c>
      <c r="H323" s="90">
        <f t="shared" si="68"/>
        <v>30.43</v>
      </c>
      <c r="I323" s="90">
        <f t="shared" si="68"/>
        <v>1</v>
      </c>
      <c r="J323" s="90">
        <f t="shared" si="68"/>
        <v>3.0232999999999999</v>
      </c>
      <c r="K323" s="90">
        <f t="shared" si="68"/>
        <v>0.93759999999999999</v>
      </c>
      <c r="L323" s="90">
        <f t="shared" si="68"/>
        <v>1</v>
      </c>
      <c r="M323" s="90">
        <f t="shared" si="68"/>
        <v>1</v>
      </c>
      <c r="N323" s="90">
        <f t="shared" si="68"/>
        <v>0.93759999999999999</v>
      </c>
      <c r="O323" s="90">
        <f t="shared" si="68"/>
        <v>1.1732</v>
      </c>
      <c r="P323" s="90">
        <f t="shared" si="68"/>
        <v>1</v>
      </c>
      <c r="Q323" s="90" t="str">
        <f t="shared" si="68"/>
        <v/>
      </c>
      <c r="R323" s="90" t="str">
        <f t="shared" si="68"/>
        <v/>
      </c>
      <c r="S323" s="90" t="str">
        <f t="shared" si="68"/>
        <v/>
      </c>
      <c r="T323" s="90" t="str">
        <f t="shared" si="68"/>
        <v/>
      </c>
      <c r="U323" s="90" t="str">
        <f t="shared" si="68"/>
        <v/>
      </c>
      <c r="V323" s="90" t="str">
        <f t="shared" si="68"/>
        <v/>
      </c>
      <c r="W323" s="90" t="str">
        <f t="shared" si="68"/>
        <v/>
      </c>
      <c r="X323" s="90" t="str">
        <f t="shared" si="68"/>
        <v/>
      </c>
      <c r="Y323" s="78" t="str">
        <f t="shared" si="67"/>
        <v/>
      </c>
    </row>
    <row r="324" spans="1:25">
      <c r="A324" s="91">
        <f t="shared" si="56"/>
        <v>41775</v>
      </c>
      <c r="B324" s="90">
        <f t="shared" si="67"/>
        <v>1</v>
      </c>
      <c r="C324" s="90">
        <f t="shared" si="68"/>
        <v>1.0820000000000001</v>
      </c>
      <c r="D324" s="90">
        <f t="shared" si="68"/>
        <v>3.4352999999999998</v>
      </c>
      <c r="E324" s="90">
        <f t="shared" si="68"/>
        <v>1</v>
      </c>
      <c r="F324" s="90">
        <f t="shared" si="68"/>
        <v>1</v>
      </c>
      <c r="G324" s="90">
        <f t="shared" si="68"/>
        <v>1</v>
      </c>
      <c r="H324" s="90">
        <f t="shared" si="68"/>
        <v>30.38</v>
      </c>
      <c r="I324" s="90">
        <f t="shared" si="68"/>
        <v>1</v>
      </c>
      <c r="J324" s="90">
        <f t="shared" si="68"/>
        <v>3.0213000000000001</v>
      </c>
      <c r="K324" s="90">
        <f t="shared" si="68"/>
        <v>0.93540000000000001</v>
      </c>
      <c r="L324" s="90">
        <f t="shared" si="68"/>
        <v>1</v>
      </c>
      <c r="M324" s="90">
        <f t="shared" si="68"/>
        <v>1</v>
      </c>
      <c r="N324" s="90">
        <f t="shared" si="68"/>
        <v>0.93540000000000001</v>
      </c>
      <c r="O324" s="90">
        <f t="shared" si="68"/>
        <v>1.1712</v>
      </c>
      <c r="P324" s="90">
        <f t="shared" si="68"/>
        <v>1</v>
      </c>
      <c r="Q324" s="90" t="str">
        <f t="shared" si="68"/>
        <v/>
      </c>
      <c r="R324" s="90" t="str">
        <f t="shared" si="68"/>
        <v/>
      </c>
      <c r="S324" s="90" t="str">
        <f t="shared" si="68"/>
        <v/>
      </c>
      <c r="T324" s="90" t="str">
        <f t="shared" si="68"/>
        <v/>
      </c>
      <c r="U324" s="90" t="str">
        <f t="shared" si="68"/>
        <v/>
      </c>
      <c r="V324" s="90" t="str">
        <f t="shared" si="68"/>
        <v/>
      </c>
      <c r="W324" s="90" t="str">
        <f t="shared" si="68"/>
        <v/>
      </c>
      <c r="X324" s="90" t="str">
        <f t="shared" si="68"/>
        <v/>
      </c>
      <c r="Y324" s="78" t="str">
        <f t="shared" si="67"/>
        <v/>
      </c>
    </row>
    <row r="325" spans="1:25">
      <c r="A325" s="91">
        <f t="shared" si="56"/>
        <v>41776</v>
      </c>
      <c r="B325" s="90">
        <f t="shared" ref="B325:Y334" si="69">IF(B$3="","",IF(B$3="AUD",1,IF(ISNA(VLOOKUP($A325,RBA_Curr_Exch,HLOOKUP(B$3,RBA_Stations,2,FALSE),FALSE)),VLOOKUP($A325,RBA_Curr_Exch,HLOOKUP(B$3,RBA_Stations,2,FALSE),TRUE),VLOOKUP($A325,RBA_Curr_Exch,HLOOKUP(B$3,RBA_Stations,2,FALSE),FALSE))))</f>
        <v>1</v>
      </c>
      <c r="C325" s="90">
        <f t="shared" si="68"/>
        <v>1.0820000000000001</v>
      </c>
      <c r="D325" s="90">
        <f t="shared" si="68"/>
        <v>3.4352999999999998</v>
      </c>
      <c r="E325" s="90">
        <f t="shared" si="68"/>
        <v>1</v>
      </c>
      <c r="F325" s="90">
        <f t="shared" si="68"/>
        <v>1</v>
      </c>
      <c r="G325" s="90">
        <f t="shared" si="68"/>
        <v>1</v>
      </c>
      <c r="H325" s="90">
        <f t="shared" si="68"/>
        <v>30.38</v>
      </c>
      <c r="I325" s="90">
        <f t="shared" si="68"/>
        <v>1</v>
      </c>
      <c r="J325" s="90">
        <f t="shared" si="68"/>
        <v>3.0213000000000001</v>
      </c>
      <c r="K325" s="90">
        <f t="shared" si="68"/>
        <v>0.93540000000000001</v>
      </c>
      <c r="L325" s="90">
        <f t="shared" si="68"/>
        <v>1</v>
      </c>
      <c r="M325" s="90">
        <f t="shared" si="68"/>
        <v>1</v>
      </c>
      <c r="N325" s="90">
        <f t="shared" si="68"/>
        <v>0.93540000000000001</v>
      </c>
      <c r="O325" s="90">
        <f t="shared" si="68"/>
        <v>1.1712</v>
      </c>
      <c r="P325" s="90">
        <f t="shared" si="68"/>
        <v>1</v>
      </c>
      <c r="Q325" s="90" t="str">
        <f t="shared" si="68"/>
        <v/>
      </c>
      <c r="R325" s="90" t="str">
        <f t="shared" si="68"/>
        <v/>
      </c>
      <c r="S325" s="90" t="str">
        <f t="shared" si="68"/>
        <v/>
      </c>
      <c r="T325" s="90" t="str">
        <f t="shared" si="68"/>
        <v/>
      </c>
      <c r="U325" s="90" t="str">
        <f t="shared" si="68"/>
        <v/>
      </c>
      <c r="V325" s="90" t="str">
        <f t="shared" si="68"/>
        <v/>
      </c>
      <c r="W325" s="90" t="str">
        <f t="shared" si="68"/>
        <v/>
      </c>
      <c r="X325" s="90" t="str">
        <f t="shared" si="68"/>
        <v/>
      </c>
      <c r="Y325" s="78" t="str">
        <f t="shared" si="69"/>
        <v/>
      </c>
    </row>
    <row r="326" spans="1:25">
      <c r="A326" s="91">
        <f t="shared" si="56"/>
        <v>41777</v>
      </c>
      <c r="B326" s="90">
        <f t="shared" si="69"/>
        <v>1</v>
      </c>
      <c r="C326" s="90">
        <f t="shared" si="68"/>
        <v>1.0820000000000001</v>
      </c>
      <c r="D326" s="90">
        <f t="shared" si="68"/>
        <v>3.4352999999999998</v>
      </c>
      <c r="E326" s="90">
        <f t="shared" si="68"/>
        <v>1</v>
      </c>
      <c r="F326" s="90">
        <f t="shared" si="68"/>
        <v>1</v>
      </c>
      <c r="G326" s="90">
        <f t="shared" si="68"/>
        <v>1</v>
      </c>
      <c r="H326" s="90">
        <f t="shared" si="68"/>
        <v>30.38</v>
      </c>
      <c r="I326" s="90">
        <f t="shared" si="68"/>
        <v>1</v>
      </c>
      <c r="J326" s="90">
        <f t="shared" si="68"/>
        <v>3.0213000000000001</v>
      </c>
      <c r="K326" s="90">
        <f t="shared" si="68"/>
        <v>0.93540000000000001</v>
      </c>
      <c r="L326" s="90">
        <f t="shared" si="68"/>
        <v>1</v>
      </c>
      <c r="M326" s="90">
        <f t="shared" si="68"/>
        <v>1</v>
      </c>
      <c r="N326" s="90">
        <f t="shared" si="68"/>
        <v>0.93540000000000001</v>
      </c>
      <c r="O326" s="90">
        <f t="shared" si="68"/>
        <v>1.1712</v>
      </c>
      <c r="P326" s="90">
        <f t="shared" si="68"/>
        <v>1</v>
      </c>
      <c r="Q326" s="90" t="str">
        <f t="shared" si="68"/>
        <v/>
      </c>
      <c r="R326" s="90" t="str">
        <f t="shared" si="68"/>
        <v/>
      </c>
      <c r="S326" s="90" t="str">
        <f t="shared" si="68"/>
        <v/>
      </c>
      <c r="T326" s="90" t="str">
        <f t="shared" si="68"/>
        <v/>
      </c>
      <c r="U326" s="90" t="str">
        <f t="shared" si="68"/>
        <v/>
      </c>
      <c r="V326" s="90" t="str">
        <f t="shared" si="68"/>
        <v/>
      </c>
      <c r="W326" s="90" t="str">
        <f t="shared" si="68"/>
        <v/>
      </c>
      <c r="X326" s="90" t="str">
        <f t="shared" si="68"/>
        <v/>
      </c>
      <c r="Y326" s="78" t="str">
        <f t="shared" si="69"/>
        <v/>
      </c>
    </row>
    <row r="327" spans="1:25">
      <c r="A327" s="91">
        <f t="shared" ref="A327:A372" si="70">A326+1</f>
        <v>41778</v>
      </c>
      <c r="B327" s="90">
        <f t="shared" si="69"/>
        <v>1</v>
      </c>
      <c r="C327" s="90">
        <f t="shared" si="68"/>
        <v>1.0824</v>
      </c>
      <c r="D327" s="90">
        <f t="shared" si="68"/>
        <v>3.4342000000000001</v>
      </c>
      <c r="E327" s="90">
        <f t="shared" si="68"/>
        <v>1</v>
      </c>
      <c r="F327" s="90">
        <f t="shared" si="68"/>
        <v>1</v>
      </c>
      <c r="G327" s="90">
        <f t="shared" si="68"/>
        <v>1</v>
      </c>
      <c r="H327" s="90">
        <f t="shared" si="68"/>
        <v>30.36</v>
      </c>
      <c r="I327" s="90">
        <f t="shared" si="68"/>
        <v>1</v>
      </c>
      <c r="J327" s="90">
        <f t="shared" si="68"/>
        <v>3.0087000000000002</v>
      </c>
      <c r="K327" s="90">
        <f t="shared" si="68"/>
        <v>0.93510000000000004</v>
      </c>
      <c r="L327" s="90">
        <f t="shared" si="68"/>
        <v>1</v>
      </c>
      <c r="M327" s="90">
        <f t="shared" si="68"/>
        <v>1</v>
      </c>
      <c r="N327" s="90">
        <f t="shared" si="68"/>
        <v>0.93510000000000004</v>
      </c>
      <c r="O327" s="90">
        <f t="shared" si="68"/>
        <v>1.1693</v>
      </c>
      <c r="P327" s="90">
        <f t="shared" si="68"/>
        <v>1</v>
      </c>
      <c r="Q327" s="90" t="str">
        <f t="shared" si="68"/>
        <v/>
      </c>
      <c r="R327" s="90" t="str">
        <f t="shared" si="68"/>
        <v/>
      </c>
      <c r="S327" s="90" t="str">
        <f t="shared" si="68"/>
        <v/>
      </c>
      <c r="T327" s="90" t="str">
        <f t="shared" si="68"/>
        <v/>
      </c>
      <c r="U327" s="90" t="str">
        <f t="shared" si="68"/>
        <v/>
      </c>
      <c r="V327" s="90" t="str">
        <f t="shared" si="68"/>
        <v/>
      </c>
      <c r="W327" s="90" t="str">
        <f t="shared" si="68"/>
        <v/>
      </c>
      <c r="X327" s="90" t="str">
        <f t="shared" si="68"/>
        <v/>
      </c>
      <c r="Y327" s="78" t="str">
        <f t="shared" si="69"/>
        <v/>
      </c>
    </row>
    <row r="328" spans="1:25">
      <c r="A328" s="91">
        <f t="shared" si="70"/>
        <v>41779</v>
      </c>
      <c r="B328" s="90">
        <f t="shared" si="69"/>
        <v>1</v>
      </c>
      <c r="C328" s="90">
        <f t="shared" si="68"/>
        <v>1.0787</v>
      </c>
      <c r="D328" s="90">
        <f t="shared" si="68"/>
        <v>3.411</v>
      </c>
      <c r="E328" s="90">
        <f t="shared" si="68"/>
        <v>1</v>
      </c>
      <c r="F328" s="90">
        <f t="shared" si="68"/>
        <v>1</v>
      </c>
      <c r="G328" s="90">
        <f t="shared" si="68"/>
        <v>1</v>
      </c>
      <c r="H328" s="90">
        <f t="shared" si="68"/>
        <v>30.21</v>
      </c>
      <c r="I328" s="90">
        <f t="shared" si="68"/>
        <v>1</v>
      </c>
      <c r="J328" s="90">
        <f t="shared" si="68"/>
        <v>2.9861</v>
      </c>
      <c r="K328" s="90">
        <f t="shared" si="68"/>
        <v>0.92879999999999996</v>
      </c>
      <c r="L328" s="90">
        <f t="shared" si="68"/>
        <v>1</v>
      </c>
      <c r="M328" s="90">
        <f t="shared" si="68"/>
        <v>1</v>
      </c>
      <c r="N328" s="90">
        <f t="shared" si="68"/>
        <v>0.92879999999999996</v>
      </c>
      <c r="O328" s="90">
        <f t="shared" si="68"/>
        <v>1.1618999999999999</v>
      </c>
      <c r="P328" s="90">
        <f t="shared" si="68"/>
        <v>1</v>
      </c>
      <c r="Q328" s="90" t="str">
        <f t="shared" si="68"/>
        <v/>
      </c>
      <c r="R328" s="90" t="str">
        <f t="shared" si="68"/>
        <v/>
      </c>
      <c r="S328" s="90" t="str">
        <f t="shared" si="68"/>
        <v/>
      </c>
      <c r="T328" s="90" t="str">
        <f t="shared" si="68"/>
        <v/>
      </c>
      <c r="U328" s="90" t="str">
        <f t="shared" si="68"/>
        <v/>
      </c>
      <c r="V328" s="90" t="str">
        <f t="shared" si="68"/>
        <v/>
      </c>
      <c r="W328" s="90" t="str">
        <f t="shared" si="68"/>
        <v/>
      </c>
      <c r="X328" s="90" t="str">
        <f t="shared" si="68"/>
        <v/>
      </c>
      <c r="Y328" s="78" t="str">
        <f t="shared" si="69"/>
        <v/>
      </c>
    </row>
    <row r="329" spans="1:25">
      <c r="A329" s="91">
        <f t="shared" si="70"/>
        <v>41780</v>
      </c>
      <c r="B329" s="90">
        <f t="shared" si="69"/>
        <v>1</v>
      </c>
      <c r="C329" s="90">
        <f t="shared" si="68"/>
        <v>1.0787</v>
      </c>
      <c r="D329" s="90">
        <f t="shared" si="68"/>
        <v>3.3915999999999999</v>
      </c>
      <c r="E329" s="90">
        <f t="shared" si="68"/>
        <v>1</v>
      </c>
      <c r="F329" s="90">
        <f t="shared" si="68"/>
        <v>1</v>
      </c>
      <c r="G329" s="90">
        <f t="shared" si="68"/>
        <v>1</v>
      </c>
      <c r="H329" s="90">
        <f t="shared" si="68"/>
        <v>30</v>
      </c>
      <c r="I329" s="90">
        <f t="shared" si="68"/>
        <v>1</v>
      </c>
      <c r="J329" s="90">
        <f t="shared" si="68"/>
        <v>2.9731999999999998</v>
      </c>
      <c r="K329" s="90">
        <f t="shared" si="68"/>
        <v>0.92349999999999999</v>
      </c>
      <c r="L329" s="90">
        <f t="shared" si="68"/>
        <v>1</v>
      </c>
      <c r="M329" s="90">
        <f t="shared" si="68"/>
        <v>1</v>
      </c>
      <c r="N329" s="90">
        <f t="shared" si="68"/>
        <v>0.92349999999999999</v>
      </c>
      <c r="O329" s="90">
        <f t="shared" si="68"/>
        <v>1.1571</v>
      </c>
      <c r="P329" s="90">
        <f t="shared" si="68"/>
        <v>1</v>
      </c>
      <c r="Q329" s="90" t="str">
        <f t="shared" si="68"/>
        <v/>
      </c>
      <c r="R329" s="90" t="str">
        <f t="shared" si="68"/>
        <v/>
      </c>
      <c r="S329" s="90" t="str">
        <f t="shared" si="68"/>
        <v/>
      </c>
      <c r="T329" s="90" t="str">
        <f t="shared" si="68"/>
        <v/>
      </c>
      <c r="U329" s="90" t="str">
        <f t="shared" si="68"/>
        <v/>
      </c>
      <c r="V329" s="90" t="str">
        <f t="shared" si="68"/>
        <v/>
      </c>
      <c r="W329" s="90" t="str">
        <f t="shared" si="68"/>
        <v/>
      </c>
      <c r="X329" s="90" t="str">
        <f t="shared" si="68"/>
        <v/>
      </c>
      <c r="Y329" s="78" t="str">
        <f t="shared" si="69"/>
        <v/>
      </c>
    </row>
    <row r="330" spans="1:25">
      <c r="A330" s="91">
        <f t="shared" si="70"/>
        <v>41781</v>
      </c>
      <c r="B330" s="90">
        <f t="shared" si="69"/>
        <v>1</v>
      </c>
      <c r="C330" s="90">
        <f t="shared" si="68"/>
        <v>1.0794999999999999</v>
      </c>
      <c r="D330" s="90">
        <f t="shared" si="68"/>
        <v>3.4022000000000001</v>
      </c>
      <c r="E330" s="90">
        <f t="shared" si="68"/>
        <v>1</v>
      </c>
      <c r="F330" s="90">
        <f t="shared" si="68"/>
        <v>1</v>
      </c>
      <c r="G330" s="90">
        <f t="shared" si="68"/>
        <v>1</v>
      </c>
      <c r="H330" s="90">
        <f t="shared" si="68"/>
        <v>30.03</v>
      </c>
      <c r="I330" s="90">
        <f t="shared" si="68"/>
        <v>1</v>
      </c>
      <c r="J330" s="90">
        <f t="shared" si="68"/>
        <v>2.9727999999999999</v>
      </c>
      <c r="K330" s="90">
        <f t="shared" si="68"/>
        <v>0.9264</v>
      </c>
      <c r="L330" s="90">
        <f t="shared" si="68"/>
        <v>1</v>
      </c>
      <c r="M330" s="90">
        <f t="shared" si="68"/>
        <v>1</v>
      </c>
      <c r="N330" s="90">
        <f t="shared" si="68"/>
        <v>0.9264</v>
      </c>
      <c r="O330" s="90">
        <f t="shared" si="68"/>
        <v>1.1593</v>
      </c>
      <c r="P330" s="90">
        <f t="shared" si="68"/>
        <v>1</v>
      </c>
      <c r="Q330" s="90" t="str">
        <f t="shared" si="68"/>
        <v/>
      </c>
      <c r="R330" s="90" t="str">
        <f t="shared" si="68"/>
        <v/>
      </c>
      <c r="S330" s="90" t="str">
        <f t="shared" si="68"/>
        <v/>
      </c>
      <c r="T330" s="90" t="str">
        <f t="shared" si="68"/>
        <v/>
      </c>
      <c r="U330" s="90" t="str">
        <f t="shared" si="68"/>
        <v/>
      </c>
      <c r="V330" s="90" t="str">
        <f t="shared" si="68"/>
        <v/>
      </c>
      <c r="W330" s="90" t="str">
        <f t="shared" si="68"/>
        <v/>
      </c>
      <c r="X330" s="90" t="str">
        <f t="shared" si="68"/>
        <v/>
      </c>
      <c r="Y330" s="78" t="str">
        <f t="shared" si="69"/>
        <v/>
      </c>
    </row>
    <row r="331" spans="1:25">
      <c r="A331" s="91">
        <f t="shared" si="70"/>
        <v>41782</v>
      </c>
      <c r="B331" s="90">
        <f t="shared" si="69"/>
        <v>1</v>
      </c>
      <c r="C331" s="90">
        <f t="shared" si="68"/>
        <v>1.0792999999999999</v>
      </c>
      <c r="D331" s="90">
        <f t="shared" si="68"/>
        <v>3.3938000000000001</v>
      </c>
      <c r="E331" s="90">
        <f t="shared" si="68"/>
        <v>1</v>
      </c>
      <c r="F331" s="90">
        <f t="shared" si="68"/>
        <v>1</v>
      </c>
      <c r="G331" s="90">
        <f t="shared" si="68"/>
        <v>1</v>
      </c>
      <c r="H331" s="90">
        <f t="shared" si="68"/>
        <v>30.07</v>
      </c>
      <c r="I331" s="90">
        <f t="shared" si="68"/>
        <v>1</v>
      </c>
      <c r="J331" s="90">
        <f t="shared" si="68"/>
        <v>2.9681999999999999</v>
      </c>
      <c r="K331" s="90">
        <f t="shared" ref="C331:X342" si="71">IF(K$3="","",IF(K$3="AUD",1,IF(ISNA(VLOOKUP($A331,RBA_Curr_Exch,HLOOKUP(K$3,RBA_Stations,2,FALSE),FALSE)),VLOOKUP($A331,RBA_Curr_Exch,HLOOKUP(K$3,RBA_Stations,2,FALSE),TRUE),VLOOKUP($A331,RBA_Curr_Exch,HLOOKUP(K$3,RBA_Stations,2,FALSE),FALSE))))</f>
        <v>0.92410000000000003</v>
      </c>
      <c r="L331" s="90">
        <f t="shared" si="71"/>
        <v>1</v>
      </c>
      <c r="M331" s="90">
        <f t="shared" si="71"/>
        <v>1</v>
      </c>
      <c r="N331" s="90">
        <f t="shared" si="71"/>
        <v>0.92410000000000003</v>
      </c>
      <c r="O331" s="90">
        <f t="shared" si="71"/>
        <v>1.1573</v>
      </c>
      <c r="P331" s="90">
        <f t="shared" si="71"/>
        <v>1</v>
      </c>
      <c r="Q331" s="90" t="str">
        <f t="shared" si="71"/>
        <v/>
      </c>
      <c r="R331" s="90" t="str">
        <f t="shared" si="71"/>
        <v/>
      </c>
      <c r="S331" s="90" t="str">
        <f t="shared" si="71"/>
        <v/>
      </c>
      <c r="T331" s="90" t="str">
        <f t="shared" si="71"/>
        <v/>
      </c>
      <c r="U331" s="90" t="str">
        <f t="shared" si="71"/>
        <v/>
      </c>
      <c r="V331" s="90" t="str">
        <f t="shared" si="71"/>
        <v/>
      </c>
      <c r="W331" s="90" t="str">
        <f t="shared" si="71"/>
        <v/>
      </c>
      <c r="X331" s="90" t="str">
        <f t="shared" si="71"/>
        <v/>
      </c>
      <c r="Y331" s="78" t="str">
        <f t="shared" si="69"/>
        <v/>
      </c>
    </row>
    <row r="332" spans="1:25">
      <c r="A332" s="91">
        <f t="shared" si="70"/>
        <v>41783</v>
      </c>
      <c r="B332" s="90">
        <f t="shared" si="69"/>
        <v>1</v>
      </c>
      <c r="C332" s="90">
        <f t="shared" si="71"/>
        <v>1.0792999999999999</v>
      </c>
      <c r="D332" s="90">
        <f t="shared" si="71"/>
        <v>3.3938000000000001</v>
      </c>
      <c r="E332" s="90">
        <f t="shared" si="71"/>
        <v>1</v>
      </c>
      <c r="F332" s="90">
        <f t="shared" si="71"/>
        <v>1</v>
      </c>
      <c r="G332" s="90">
        <f t="shared" si="71"/>
        <v>1</v>
      </c>
      <c r="H332" s="90">
        <f t="shared" si="71"/>
        <v>30.07</v>
      </c>
      <c r="I332" s="90">
        <f t="shared" si="71"/>
        <v>1</v>
      </c>
      <c r="J332" s="90">
        <f t="shared" si="71"/>
        <v>2.9681999999999999</v>
      </c>
      <c r="K332" s="90">
        <f t="shared" si="71"/>
        <v>0.92410000000000003</v>
      </c>
      <c r="L332" s="90">
        <f t="shared" si="71"/>
        <v>1</v>
      </c>
      <c r="M332" s="90">
        <f t="shared" si="71"/>
        <v>1</v>
      </c>
      <c r="N332" s="90">
        <f t="shared" si="71"/>
        <v>0.92410000000000003</v>
      </c>
      <c r="O332" s="90">
        <f t="shared" si="71"/>
        <v>1.1573</v>
      </c>
      <c r="P332" s="90">
        <f t="shared" si="71"/>
        <v>1</v>
      </c>
      <c r="Q332" s="90" t="str">
        <f t="shared" si="71"/>
        <v/>
      </c>
      <c r="R332" s="90" t="str">
        <f t="shared" si="71"/>
        <v/>
      </c>
      <c r="S332" s="90" t="str">
        <f t="shared" si="71"/>
        <v/>
      </c>
      <c r="T332" s="90" t="str">
        <f t="shared" si="71"/>
        <v/>
      </c>
      <c r="U332" s="90" t="str">
        <f t="shared" si="71"/>
        <v/>
      </c>
      <c r="V332" s="90" t="str">
        <f t="shared" si="71"/>
        <v/>
      </c>
      <c r="W332" s="90" t="str">
        <f t="shared" si="71"/>
        <v/>
      </c>
      <c r="X332" s="90" t="str">
        <f t="shared" si="71"/>
        <v/>
      </c>
      <c r="Y332" s="78" t="str">
        <f t="shared" si="69"/>
        <v/>
      </c>
    </row>
    <row r="333" spans="1:25">
      <c r="A333" s="91">
        <f t="shared" si="70"/>
        <v>41784</v>
      </c>
      <c r="B333" s="90">
        <f t="shared" si="69"/>
        <v>1</v>
      </c>
      <c r="C333" s="90">
        <f t="shared" si="71"/>
        <v>1.0792999999999999</v>
      </c>
      <c r="D333" s="90">
        <f t="shared" si="71"/>
        <v>3.3938000000000001</v>
      </c>
      <c r="E333" s="90">
        <f t="shared" si="71"/>
        <v>1</v>
      </c>
      <c r="F333" s="90">
        <f t="shared" si="71"/>
        <v>1</v>
      </c>
      <c r="G333" s="90">
        <f t="shared" si="71"/>
        <v>1</v>
      </c>
      <c r="H333" s="90">
        <f t="shared" si="71"/>
        <v>30.07</v>
      </c>
      <c r="I333" s="90">
        <f t="shared" si="71"/>
        <v>1</v>
      </c>
      <c r="J333" s="90">
        <f t="shared" si="71"/>
        <v>2.9681999999999999</v>
      </c>
      <c r="K333" s="90">
        <f t="shared" si="71"/>
        <v>0.92410000000000003</v>
      </c>
      <c r="L333" s="90">
        <f t="shared" si="71"/>
        <v>1</v>
      </c>
      <c r="M333" s="90">
        <f t="shared" si="71"/>
        <v>1</v>
      </c>
      <c r="N333" s="90">
        <f t="shared" si="71"/>
        <v>0.92410000000000003</v>
      </c>
      <c r="O333" s="90">
        <f t="shared" si="71"/>
        <v>1.1573</v>
      </c>
      <c r="P333" s="90">
        <f t="shared" si="71"/>
        <v>1</v>
      </c>
      <c r="Q333" s="90" t="str">
        <f t="shared" si="71"/>
        <v/>
      </c>
      <c r="R333" s="90" t="str">
        <f t="shared" si="71"/>
        <v/>
      </c>
      <c r="S333" s="90" t="str">
        <f t="shared" si="71"/>
        <v/>
      </c>
      <c r="T333" s="90" t="str">
        <f t="shared" si="71"/>
        <v/>
      </c>
      <c r="U333" s="90" t="str">
        <f t="shared" si="71"/>
        <v/>
      </c>
      <c r="V333" s="90" t="str">
        <f t="shared" si="71"/>
        <v/>
      </c>
      <c r="W333" s="90" t="str">
        <f t="shared" si="71"/>
        <v/>
      </c>
      <c r="X333" s="90" t="str">
        <f t="shared" si="71"/>
        <v/>
      </c>
      <c r="Y333" s="78" t="str">
        <f t="shared" si="69"/>
        <v/>
      </c>
    </row>
    <row r="334" spans="1:25">
      <c r="A334" s="91">
        <f t="shared" si="70"/>
        <v>41785</v>
      </c>
      <c r="B334" s="90">
        <f t="shared" si="69"/>
        <v>1</v>
      </c>
      <c r="C334" s="90">
        <f t="shared" si="71"/>
        <v>1.0822000000000001</v>
      </c>
      <c r="D334" s="90">
        <f t="shared" si="71"/>
        <v>3.3927</v>
      </c>
      <c r="E334" s="90">
        <f t="shared" si="71"/>
        <v>1</v>
      </c>
      <c r="F334" s="90">
        <f t="shared" si="71"/>
        <v>1</v>
      </c>
      <c r="G334" s="90">
        <f t="shared" si="71"/>
        <v>1</v>
      </c>
      <c r="H334" s="90">
        <f t="shared" si="71"/>
        <v>30.11</v>
      </c>
      <c r="I334" s="90">
        <f t="shared" si="71"/>
        <v>1</v>
      </c>
      <c r="J334" s="90">
        <f t="shared" si="71"/>
        <v>2.9622000000000002</v>
      </c>
      <c r="K334" s="90">
        <f t="shared" si="71"/>
        <v>0.92379999999999995</v>
      </c>
      <c r="L334" s="90">
        <f t="shared" si="71"/>
        <v>1</v>
      </c>
      <c r="M334" s="90">
        <f t="shared" si="71"/>
        <v>1</v>
      </c>
      <c r="N334" s="90">
        <f t="shared" si="71"/>
        <v>0.92379999999999995</v>
      </c>
      <c r="O334" s="90">
        <f t="shared" si="71"/>
        <v>1.1577999999999999</v>
      </c>
      <c r="P334" s="90">
        <f t="shared" si="71"/>
        <v>1</v>
      </c>
      <c r="Q334" s="90" t="str">
        <f t="shared" si="71"/>
        <v/>
      </c>
      <c r="R334" s="90" t="str">
        <f t="shared" si="71"/>
        <v/>
      </c>
      <c r="S334" s="90" t="str">
        <f t="shared" si="71"/>
        <v/>
      </c>
      <c r="T334" s="90" t="str">
        <f t="shared" si="71"/>
        <v/>
      </c>
      <c r="U334" s="90" t="str">
        <f t="shared" si="71"/>
        <v/>
      </c>
      <c r="V334" s="90" t="str">
        <f t="shared" si="71"/>
        <v/>
      </c>
      <c r="W334" s="90" t="str">
        <f t="shared" si="71"/>
        <v/>
      </c>
      <c r="X334" s="90" t="str">
        <f t="shared" si="71"/>
        <v/>
      </c>
      <c r="Y334" s="78" t="str">
        <f t="shared" si="69"/>
        <v/>
      </c>
    </row>
    <row r="335" spans="1:25">
      <c r="A335" s="91">
        <f t="shared" si="70"/>
        <v>41786</v>
      </c>
      <c r="B335" s="90">
        <f t="shared" ref="B335:Y344" si="72">IF(B$3="","",IF(B$3="AUD",1,IF(ISNA(VLOOKUP($A335,RBA_Curr_Exch,HLOOKUP(B$3,RBA_Stations,2,FALSE),FALSE)),VLOOKUP($A335,RBA_Curr_Exch,HLOOKUP(B$3,RBA_Stations,2,FALSE),TRUE),VLOOKUP($A335,RBA_Curr_Exch,HLOOKUP(B$3,RBA_Stations,2,FALSE),FALSE))))</f>
        <v>1</v>
      </c>
      <c r="C335" s="90">
        <f t="shared" si="71"/>
        <v>1.0827</v>
      </c>
      <c r="D335" s="90">
        <f t="shared" si="71"/>
        <v>3.4047999999999998</v>
      </c>
      <c r="E335" s="90">
        <f t="shared" si="71"/>
        <v>1</v>
      </c>
      <c r="F335" s="90">
        <f t="shared" si="71"/>
        <v>1</v>
      </c>
      <c r="G335" s="90">
        <f t="shared" si="71"/>
        <v>1</v>
      </c>
      <c r="H335" s="90">
        <f t="shared" si="71"/>
        <v>30.21</v>
      </c>
      <c r="I335" s="90">
        <f t="shared" si="71"/>
        <v>1</v>
      </c>
      <c r="J335" s="90">
        <f t="shared" si="71"/>
        <v>2.9788000000000001</v>
      </c>
      <c r="K335" s="90">
        <f t="shared" si="71"/>
        <v>0.92710000000000004</v>
      </c>
      <c r="L335" s="90">
        <f t="shared" si="71"/>
        <v>1</v>
      </c>
      <c r="M335" s="90">
        <f t="shared" si="71"/>
        <v>1</v>
      </c>
      <c r="N335" s="90">
        <f t="shared" si="71"/>
        <v>0.92710000000000004</v>
      </c>
      <c r="O335" s="90">
        <f t="shared" si="71"/>
        <v>1.1633</v>
      </c>
      <c r="P335" s="90">
        <f t="shared" si="71"/>
        <v>1</v>
      </c>
      <c r="Q335" s="90" t="str">
        <f t="shared" si="71"/>
        <v/>
      </c>
      <c r="R335" s="90" t="str">
        <f t="shared" si="71"/>
        <v/>
      </c>
      <c r="S335" s="90" t="str">
        <f t="shared" si="71"/>
        <v/>
      </c>
      <c r="T335" s="90" t="str">
        <f t="shared" si="71"/>
        <v/>
      </c>
      <c r="U335" s="90" t="str">
        <f t="shared" si="71"/>
        <v/>
      </c>
      <c r="V335" s="90" t="str">
        <f t="shared" si="71"/>
        <v/>
      </c>
      <c r="W335" s="90" t="str">
        <f t="shared" si="71"/>
        <v/>
      </c>
      <c r="X335" s="90" t="str">
        <f t="shared" si="71"/>
        <v/>
      </c>
      <c r="Y335" s="78" t="str">
        <f t="shared" si="72"/>
        <v/>
      </c>
    </row>
    <row r="336" spans="1:25">
      <c r="A336" s="91">
        <f t="shared" si="70"/>
        <v>41787</v>
      </c>
      <c r="B336" s="90">
        <f t="shared" si="72"/>
        <v>1</v>
      </c>
      <c r="C336" s="90">
        <f t="shared" si="71"/>
        <v>1.0847</v>
      </c>
      <c r="D336" s="90">
        <f t="shared" si="71"/>
        <v>3.4037000000000002</v>
      </c>
      <c r="E336" s="90">
        <f t="shared" si="71"/>
        <v>1</v>
      </c>
      <c r="F336" s="90">
        <f t="shared" si="71"/>
        <v>1</v>
      </c>
      <c r="G336" s="90">
        <f t="shared" si="71"/>
        <v>1</v>
      </c>
      <c r="H336" s="90">
        <f t="shared" si="71"/>
        <v>30.28</v>
      </c>
      <c r="I336" s="90">
        <f t="shared" si="71"/>
        <v>1</v>
      </c>
      <c r="J336" s="90">
        <f t="shared" si="71"/>
        <v>2.9843000000000002</v>
      </c>
      <c r="K336" s="90">
        <f t="shared" si="71"/>
        <v>0.92679999999999996</v>
      </c>
      <c r="L336" s="90">
        <f t="shared" si="71"/>
        <v>1</v>
      </c>
      <c r="M336" s="90">
        <f t="shared" si="71"/>
        <v>1</v>
      </c>
      <c r="N336" s="90">
        <f t="shared" si="71"/>
        <v>0.92679999999999996</v>
      </c>
      <c r="O336" s="90">
        <f t="shared" si="71"/>
        <v>1.1631</v>
      </c>
      <c r="P336" s="90">
        <f t="shared" si="71"/>
        <v>1</v>
      </c>
      <c r="Q336" s="90" t="str">
        <f t="shared" si="71"/>
        <v/>
      </c>
      <c r="R336" s="90" t="str">
        <f t="shared" si="71"/>
        <v/>
      </c>
      <c r="S336" s="90" t="str">
        <f t="shared" si="71"/>
        <v/>
      </c>
      <c r="T336" s="90" t="str">
        <f t="shared" si="71"/>
        <v/>
      </c>
      <c r="U336" s="90" t="str">
        <f t="shared" si="71"/>
        <v/>
      </c>
      <c r="V336" s="90" t="str">
        <f t="shared" si="71"/>
        <v/>
      </c>
      <c r="W336" s="90" t="str">
        <f t="shared" si="71"/>
        <v/>
      </c>
      <c r="X336" s="90" t="str">
        <f t="shared" si="71"/>
        <v/>
      </c>
      <c r="Y336" s="78" t="str">
        <f t="shared" si="72"/>
        <v/>
      </c>
    </row>
    <row r="337" spans="1:25">
      <c r="A337" s="91">
        <f t="shared" si="70"/>
        <v>41788</v>
      </c>
      <c r="B337" s="90">
        <f t="shared" si="72"/>
        <v>1</v>
      </c>
      <c r="C337" s="90">
        <f t="shared" si="71"/>
        <v>1.0938000000000001</v>
      </c>
      <c r="D337" s="90">
        <f t="shared" si="71"/>
        <v>3.4091999999999998</v>
      </c>
      <c r="E337" s="90">
        <f t="shared" si="71"/>
        <v>1</v>
      </c>
      <c r="F337" s="90">
        <f t="shared" si="71"/>
        <v>1</v>
      </c>
      <c r="G337" s="90">
        <f t="shared" si="71"/>
        <v>1</v>
      </c>
      <c r="H337" s="90">
        <f t="shared" si="71"/>
        <v>30.4</v>
      </c>
      <c r="I337" s="90">
        <f t="shared" si="71"/>
        <v>1</v>
      </c>
      <c r="J337" s="90">
        <f t="shared" si="71"/>
        <v>2.9882</v>
      </c>
      <c r="K337" s="90">
        <f t="shared" si="71"/>
        <v>0.92830000000000001</v>
      </c>
      <c r="L337" s="90">
        <f t="shared" si="71"/>
        <v>1</v>
      </c>
      <c r="M337" s="90">
        <f t="shared" si="71"/>
        <v>1</v>
      </c>
      <c r="N337" s="90">
        <f t="shared" si="71"/>
        <v>0.92830000000000001</v>
      </c>
      <c r="O337" s="90">
        <f t="shared" si="71"/>
        <v>1.1649</v>
      </c>
      <c r="P337" s="90">
        <f t="shared" si="71"/>
        <v>1</v>
      </c>
      <c r="Q337" s="90" t="str">
        <f t="shared" si="71"/>
        <v/>
      </c>
      <c r="R337" s="90" t="str">
        <f t="shared" si="71"/>
        <v/>
      </c>
      <c r="S337" s="90" t="str">
        <f t="shared" si="71"/>
        <v/>
      </c>
      <c r="T337" s="90" t="str">
        <f t="shared" si="71"/>
        <v/>
      </c>
      <c r="U337" s="90" t="str">
        <f t="shared" si="71"/>
        <v/>
      </c>
      <c r="V337" s="90" t="str">
        <f t="shared" si="71"/>
        <v/>
      </c>
      <c r="W337" s="90" t="str">
        <f t="shared" si="71"/>
        <v/>
      </c>
      <c r="X337" s="90" t="str">
        <f t="shared" si="71"/>
        <v/>
      </c>
      <c r="Y337" s="78" t="str">
        <f t="shared" si="72"/>
        <v/>
      </c>
    </row>
    <row r="338" spans="1:25">
      <c r="A338" s="91">
        <f t="shared" si="70"/>
        <v>41789</v>
      </c>
      <c r="B338" s="90">
        <f t="shared" si="72"/>
        <v>1</v>
      </c>
      <c r="C338" s="90">
        <f t="shared" si="71"/>
        <v>1.0952</v>
      </c>
      <c r="D338" s="90">
        <f t="shared" si="71"/>
        <v>3.4224000000000001</v>
      </c>
      <c r="E338" s="90">
        <f t="shared" si="71"/>
        <v>1</v>
      </c>
      <c r="F338" s="90">
        <f t="shared" si="71"/>
        <v>1</v>
      </c>
      <c r="G338" s="90">
        <f t="shared" si="71"/>
        <v>1</v>
      </c>
      <c r="H338" s="90">
        <f t="shared" si="71"/>
        <v>30.56</v>
      </c>
      <c r="I338" s="90">
        <f t="shared" si="71"/>
        <v>1</v>
      </c>
      <c r="J338" s="90">
        <f t="shared" si="71"/>
        <v>2.9969999999999999</v>
      </c>
      <c r="K338" s="90">
        <f t="shared" si="71"/>
        <v>0.93189999999999995</v>
      </c>
      <c r="L338" s="90">
        <f t="shared" si="71"/>
        <v>1</v>
      </c>
      <c r="M338" s="90">
        <f t="shared" si="71"/>
        <v>1</v>
      </c>
      <c r="N338" s="90">
        <f t="shared" si="71"/>
        <v>0.93189999999999995</v>
      </c>
      <c r="O338" s="90">
        <f t="shared" si="71"/>
        <v>1.1692</v>
      </c>
      <c r="P338" s="90">
        <f t="shared" si="71"/>
        <v>1</v>
      </c>
      <c r="Q338" s="90" t="str">
        <f t="shared" si="71"/>
        <v/>
      </c>
      <c r="R338" s="90" t="str">
        <f t="shared" si="71"/>
        <v/>
      </c>
      <c r="S338" s="90" t="str">
        <f t="shared" si="71"/>
        <v/>
      </c>
      <c r="T338" s="90" t="str">
        <f t="shared" si="71"/>
        <v/>
      </c>
      <c r="U338" s="90" t="str">
        <f t="shared" si="71"/>
        <v/>
      </c>
      <c r="V338" s="90" t="str">
        <f t="shared" si="71"/>
        <v/>
      </c>
      <c r="W338" s="90" t="str">
        <f t="shared" si="71"/>
        <v/>
      </c>
      <c r="X338" s="90" t="str">
        <f t="shared" si="71"/>
        <v/>
      </c>
      <c r="Y338" s="78" t="str">
        <f t="shared" si="72"/>
        <v/>
      </c>
    </row>
    <row r="339" spans="1:25">
      <c r="A339" s="91">
        <f t="shared" si="70"/>
        <v>41790</v>
      </c>
      <c r="B339" s="90">
        <f t="shared" si="72"/>
        <v>1</v>
      </c>
      <c r="C339" s="90">
        <f t="shared" si="71"/>
        <v>1.0952</v>
      </c>
      <c r="D339" s="90">
        <f t="shared" si="71"/>
        <v>3.4224000000000001</v>
      </c>
      <c r="E339" s="90">
        <f t="shared" si="71"/>
        <v>1</v>
      </c>
      <c r="F339" s="90">
        <f t="shared" si="71"/>
        <v>1</v>
      </c>
      <c r="G339" s="90">
        <f t="shared" si="71"/>
        <v>1</v>
      </c>
      <c r="H339" s="90">
        <f t="shared" si="71"/>
        <v>30.56</v>
      </c>
      <c r="I339" s="90">
        <f t="shared" si="71"/>
        <v>1</v>
      </c>
      <c r="J339" s="90">
        <f t="shared" si="71"/>
        <v>2.9969999999999999</v>
      </c>
      <c r="K339" s="90">
        <f t="shared" si="71"/>
        <v>0.93189999999999995</v>
      </c>
      <c r="L339" s="90">
        <f t="shared" si="71"/>
        <v>1</v>
      </c>
      <c r="M339" s="90">
        <f t="shared" si="71"/>
        <v>1</v>
      </c>
      <c r="N339" s="90">
        <f t="shared" si="71"/>
        <v>0.93189999999999995</v>
      </c>
      <c r="O339" s="90">
        <f t="shared" si="71"/>
        <v>1.1692</v>
      </c>
      <c r="P339" s="90">
        <f t="shared" si="71"/>
        <v>1</v>
      </c>
      <c r="Q339" s="90" t="str">
        <f t="shared" si="71"/>
        <v/>
      </c>
      <c r="R339" s="90" t="str">
        <f t="shared" si="71"/>
        <v/>
      </c>
      <c r="S339" s="90" t="str">
        <f t="shared" si="71"/>
        <v/>
      </c>
      <c r="T339" s="90" t="str">
        <f t="shared" si="71"/>
        <v/>
      </c>
      <c r="U339" s="90" t="str">
        <f t="shared" si="71"/>
        <v/>
      </c>
      <c r="V339" s="90" t="str">
        <f t="shared" si="71"/>
        <v/>
      </c>
      <c r="W339" s="90" t="str">
        <f t="shared" si="71"/>
        <v/>
      </c>
      <c r="X339" s="90" t="str">
        <f t="shared" si="71"/>
        <v/>
      </c>
      <c r="Y339" s="78" t="str">
        <f t="shared" si="72"/>
        <v/>
      </c>
    </row>
    <row r="340" spans="1:25">
      <c r="A340" s="91">
        <f t="shared" si="70"/>
        <v>41791</v>
      </c>
      <c r="B340" s="90">
        <f t="shared" si="72"/>
        <v>1</v>
      </c>
      <c r="C340" s="90">
        <f t="shared" si="71"/>
        <v>1.0952</v>
      </c>
      <c r="D340" s="90">
        <f t="shared" si="71"/>
        <v>3.4224000000000001</v>
      </c>
      <c r="E340" s="90">
        <f t="shared" si="71"/>
        <v>1</v>
      </c>
      <c r="F340" s="90">
        <f t="shared" si="71"/>
        <v>1</v>
      </c>
      <c r="G340" s="90">
        <f t="shared" si="71"/>
        <v>1</v>
      </c>
      <c r="H340" s="90">
        <f t="shared" si="71"/>
        <v>30.56</v>
      </c>
      <c r="I340" s="90">
        <f t="shared" si="71"/>
        <v>1</v>
      </c>
      <c r="J340" s="90">
        <f t="shared" si="71"/>
        <v>2.9969999999999999</v>
      </c>
      <c r="K340" s="90">
        <f t="shared" si="71"/>
        <v>0.93189999999999995</v>
      </c>
      <c r="L340" s="90">
        <f t="shared" si="71"/>
        <v>1</v>
      </c>
      <c r="M340" s="90">
        <f t="shared" si="71"/>
        <v>1</v>
      </c>
      <c r="N340" s="90">
        <f t="shared" si="71"/>
        <v>0.93189999999999995</v>
      </c>
      <c r="O340" s="90">
        <f t="shared" si="71"/>
        <v>1.1692</v>
      </c>
      <c r="P340" s="90">
        <f t="shared" si="71"/>
        <v>1</v>
      </c>
      <c r="Q340" s="90" t="str">
        <f t="shared" si="71"/>
        <v/>
      </c>
      <c r="R340" s="90" t="str">
        <f t="shared" si="71"/>
        <v/>
      </c>
      <c r="S340" s="90" t="str">
        <f t="shared" si="71"/>
        <v/>
      </c>
      <c r="T340" s="90" t="str">
        <f t="shared" si="71"/>
        <v/>
      </c>
      <c r="U340" s="90" t="str">
        <f t="shared" si="71"/>
        <v/>
      </c>
      <c r="V340" s="90" t="str">
        <f t="shared" si="71"/>
        <v/>
      </c>
      <c r="W340" s="90" t="str">
        <f t="shared" si="71"/>
        <v/>
      </c>
      <c r="X340" s="90" t="str">
        <f t="shared" si="71"/>
        <v/>
      </c>
      <c r="Y340" s="78" t="str">
        <f t="shared" si="72"/>
        <v/>
      </c>
    </row>
    <row r="341" spans="1:25">
      <c r="A341" s="91">
        <f t="shared" si="70"/>
        <v>41792</v>
      </c>
      <c r="B341" s="90">
        <f t="shared" si="72"/>
        <v>1</v>
      </c>
      <c r="C341" s="90">
        <f t="shared" si="71"/>
        <v>1.0928</v>
      </c>
      <c r="D341" s="90">
        <f t="shared" si="71"/>
        <v>3.4007000000000001</v>
      </c>
      <c r="E341" s="90">
        <f t="shared" si="71"/>
        <v>1</v>
      </c>
      <c r="F341" s="90">
        <f t="shared" si="71"/>
        <v>1</v>
      </c>
      <c r="G341" s="90">
        <f t="shared" si="71"/>
        <v>1</v>
      </c>
      <c r="H341" s="90">
        <f t="shared" si="71"/>
        <v>30.45</v>
      </c>
      <c r="I341" s="90">
        <f t="shared" si="71"/>
        <v>1</v>
      </c>
      <c r="J341" s="90">
        <f t="shared" si="71"/>
        <v>2.9853999999999998</v>
      </c>
      <c r="K341" s="90">
        <f t="shared" si="71"/>
        <v>0.92600000000000005</v>
      </c>
      <c r="L341" s="90">
        <f t="shared" si="71"/>
        <v>1</v>
      </c>
      <c r="M341" s="90">
        <f t="shared" si="71"/>
        <v>1</v>
      </c>
      <c r="N341" s="90">
        <f t="shared" si="71"/>
        <v>0.92600000000000005</v>
      </c>
      <c r="O341" s="90">
        <f t="shared" si="71"/>
        <v>1.163</v>
      </c>
      <c r="P341" s="90">
        <f t="shared" si="71"/>
        <v>1</v>
      </c>
      <c r="Q341" s="90" t="str">
        <f t="shared" si="71"/>
        <v/>
      </c>
      <c r="R341" s="90" t="str">
        <f t="shared" si="71"/>
        <v/>
      </c>
      <c r="S341" s="90" t="str">
        <f t="shared" si="71"/>
        <v/>
      </c>
      <c r="T341" s="90" t="str">
        <f t="shared" si="71"/>
        <v/>
      </c>
      <c r="U341" s="90" t="str">
        <f t="shared" si="71"/>
        <v/>
      </c>
      <c r="V341" s="90" t="str">
        <f t="shared" si="71"/>
        <v/>
      </c>
      <c r="W341" s="90" t="str">
        <f t="shared" si="71"/>
        <v/>
      </c>
      <c r="X341" s="90" t="str">
        <f t="shared" si="71"/>
        <v/>
      </c>
      <c r="Y341" s="78" t="str">
        <f t="shared" si="72"/>
        <v/>
      </c>
    </row>
    <row r="342" spans="1:25">
      <c r="A342" s="91">
        <f t="shared" si="70"/>
        <v>41793</v>
      </c>
      <c r="B342" s="90">
        <f t="shared" si="72"/>
        <v>1</v>
      </c>
      <c r="C342" s="90">
        <f t="shared" si="71"/>
        <v>1.0939000000000001</v>
      </c>
      <c r="D342" s="90">
        <f t="shared" si="71"/>
        <v>3.4043999999999999</v>
      </c>
      <c r="E342" s="90">
        <f t="shared" si="71"/>
        <v>1</v>
      </c>
      <c r="F342" s="90">
        <f t="shared" si="71"/>
        <v>1</v>
      </c>
      <c r="G342" s="90">
        <f t="shared" si="71"/>
        <v>1</v>
      </c>
      <c r="H342" s="90">
        <f t="shared" si="71"/>
        <v>30.31</v>
      </c>
      <c r="I342" s="90">
        <f t="shared" si="71"/>
        <v>1</v>
      </c>
      <c r="J342" s="90">
        <f t="shared" si="71"/>
        <v>2.9904999999999999</v>
      </c>
      <c r="K342" s="90">
        <f t="shared" si="71"/>
        <v>0.92700000000000005</v>
      </c>
      <c r="L342" s="90">
        <f t="shared" si="71"/>
        <v>1</v>
      </c>
      <c r="M342" s="90">
        <f t="shared" si="71"/>
        <v>1</v>
      </c>
      <c r="N342" s="90">
        <f t="shared" si="71"/>
        <v>0.92700000000000005</v>
      </c>
      <c r="O342" s="90">
        <f t="shared" si="71"/>
        <v>1.1642999999999999</v>
      </c>
      <c r="P342" s="90">
        <f t="shared" si="71"/>
        <v>1</v>
      </c>
      <c r="Q342" s="90" t="str">
        <f t="shared" si="71"/>
        <v/>
      </c>
      <c r="R342" s="90" t="str">
        <f t="shared" si="71"/>
        <v/>
      </c>
      <c r="S342" s="90" t="str">
        <f t="shared" si="71"/>
        <v/>
      </c>
      <c r="T342" s="90" t="str">
        <f t="shared" si="71"/>
        <v/>
      </c>
      <c r="U342" s="90" t="str">
        <f t="shared" si="71"/>
        <v/>
      </c>
      <c r="V342" s="90" t="str">
        <f t="shared" si="71"/>
        <v/>
      </c>
      <c r="W342" s="90" t="str">
        <f t="shared" si="71"/>
        <v/>
      </c>
      <c r="X342" s="90" t="str">
        <f t="shared" ref="C342:X354" si="73">IF(X$3="","",IF(X$3="AUD",1,IF(ISNA(VLOOKUP($A342,RBA_Curr_Exch,HLOOKUP(X$3,RBA_Stations,2,FALSE),FALSE)),VLOOKUP($A342,RBA_Curr_Exch,HLOOKUP(X$3,RBA_Stations,2,FALSE),TRUE),VLOOKUP($A342,RBA_Curr_Exch,HLOOKUP(X$3,RBA_Stations,2,FALSE),FALSE))))</f>
        <v/>
      </c>
      <c r="Y342" s="78" t="str">
        <f t="shared" si="72"/>
        <v/>
      </c>
    </row>
    <row r="343" spans="1:25">
      <c r="A343" s="91">
        <f t="shared" si="70"/>
        <v>41794</v>
      </c>
      <c r="B343" s="90">
        <f t="shared" si="72"/>
        <v>1</v>
      </c>
      <c r="C343" s="90">
        <f t="shared" si="73"/>
        <v>1.1022000000000001</v>
      </c>
      <c r="D343" s="90">
        <f t="shared" si="73"/>
        <v>3.4058999999999999</v>
      </c>
      <c r="E343" s="90">
        <f t="shared" si="73"/>
        <v>1</v>
      </c>
      <c r="F343" s="90">
        <f t="shared" si="73"/>
        <v>1</v>
      </c>
      <c r="G343" s="90">
        <f t="shared" si="73"/>
        <v>1</v>
      </c>
      <c r="H343" s="90">
        <f t="shared" si="73"/>
        <v>30.33</v>
      </c>
      <c r="I343" s="90">
        <f t="shared" si="73"/>
        <v>1</v>
      </c>
      <c r="J343" s="90">
        <f t="shared" si="73"/>
        <v>3.0004</v>
      </c>
      <c r="K343" s="90">
        <f t="shared" si="73"/>
        <v>0.9274</v>
      </c>
      <c r="L343" s="90">
        <f t="shared" si="73"/>
        <v>1</v>
      </c>
      <c r="M343" s="90">
        <f t="shared" si="73"/>
        <v>1</v>
      </c>
      <c r="N343" s="90">
        <f t="shared" si="73"/>
        <v>0.9274</v>
      </c>
      <c r="O343" s="90">
        <f t="shared" si="73"/>
        <v>1.1665000000000001</v>
      </c>
      <c r="P343" s="90">
        <f t="shared" si="73"/>
        <v>1</v>
      </c>
      <c r="Q343" s="90" t="str">
        <f t="shared" si="73"/>
        <v/>
      </c>
      <c r="R343" s="90" t="str">
        <f t="shared" si="73"/>
        <v/>
      </c>
      <c r="S343" s="90" t="str">
        <f t="shared" si="73"/>
        <v/>
      </c>
      <c r="T343" s="90" t="str">
        <f t="shared" si="73"/>
        <v/>
      </c>
      <c r="U343" s="90" t="str">
        <f t="shared" si="73"/>
        <v/>
      </c>
      <c r="V343" s="90" t="str">
        <f t="shared" si="73"/>
        <v/>
      </c>
      <c r="W343" s="90" t="str">
        <f t="shared" si="73"/>
        <v/>
      </c>
      <c r="X343" s="90" t="str">
        <f t="shared" si="73"/>
        <v/>
      </c>
      <c r="Y343" s="78" t="str">
        <f t="shared" si="72"/>
        <v/>
      </c>
    </row>
    <row r="344" spans="1:25">
      <c r="A344" s="91">
        <f t="shared" si="70"/>
        <v>41795</v>
      </c>
      <c r="B344" s="90">
        <f t="shared" si="72"/>
        <v>1</v>
      </c>
      <c r="C344" s="90">
        <f t="shared" si="73"/>
        <v>1.1002000000000001</v>
      </c>
      <c r="D344" s="90">
        <f t="shared" si="73"/>
        <v>3.4073000000000002</v>
      </c>
      <c r="E344" s="90">
        <f t="shared" si="73"/>
        <v>1</v>
      </c>
      <c r="F344" s="90">
        <f t="shared" si="73"/>
        <v>1</v>
      </c>
      <c r="G344" s="90">
        <f t="shared" si="73"/>
        <v>1</v>
      </c>
      <c r="H344" s="90">
        <f t="shared" si="73"/>
        <v>30.32</v>
      </c>
      <c r="I344" s="90">
        <f t="shared" si="73"/>
        <v>1</v>
      </c>
      <c r="J344" s="90">
        <f t="shared" si="73"/>
        <v>2.9996</v>
      </c>
      <c r="K344" s="90">
        <f t="shared" si="73"/>
        <v>0.92779999999999996</v>
      </c>
      <c r="L344" s="90">
        <f t="shared" si="73"/>
        <v>1</v>
      </c>
      <c r="M344" s="90">
        <f t="shared" si="73"/>
        <v>1</v>
      </c>
      <c r="N344" s="90">
        <f t="shared" si="73"/>
        <v>0.92779999999999996</v>
      </c>
      <c r="O344" s="90">
        <f t="shared" si="73"/>
        <v>1.1665000000000001</v>
      </c>
      <c r="P344" s="90">
        <f t="shared" si="73"/>
        <v>1</v>
      </c>
      <c r="Q344" s="90" t="str">
        <f t="shared" si="73"/>
        <v/>
      </c>
      <c r="R344" s="90" t="str">
        <f t="shared" si="73"/>
        <v/>
      </c>
      <c r="S344" s="90" t="str">
        <f t="shared" si="73"/>
        <v/>
      </c>
      <c r="T344" s="90" t="str">
        <f t="shared" si="73"/>
        <v/>
      </c>
      <c r="U344" s="90" t="str">
        <f t="shared" si="73"/>
        <v/>
      </c>
      <c r="V344" s="90" t="str">
        <f t="shared" si="73"/>
        <v/>
      </c>
      <c r="W344" s="90" t="str">
        <f t="shared" si="73"/>
        <v/>
      </c>
      <c r="X344" s="90" t="str">
        <f t="shared" si="73"/>
        <v/>
      </c>
      <c r="Y344" s="78" t="str">
        <f t="shared" si="72"/>
        <v/>
      </c>
    </row>
    <row r="345" spans="1:25">
      <c r="A345" s="91">
        <f t="shared" si="70"/>
        <v>41796</v>
      </c>
      <c r="B345" s="90">
        <f t="shared" ref="B345:Y354" si="74">IF(B$3="","",IF(B$3="AUD",1,IF(ISNA(VLOOKUP($A345,RBA_Curr_Exch,HLOOKUP(B$3,RBA_Stations,2,FALSE),FALSE)),VLOOKUP($A345,RBA_Curr_Exch,HLOOKUP(B$3,RBA_Stations,2,FALSE),TRUE),VLOOKUP($A345,RBA_Curr_Exch,HLOOKUP(B$3,RBA_Stations,2,FALSE),FALSE))))</f>
        <v>1</v>
      </c>
      <c r="C345" s="90">
        <f t="shared" si="73"/>
        <v>1.0989</v>
      </c>
      <c r="D345" s="90">
        <f t="shared" si="73"/>
        <v>3.4272</v>
      </c>
      <c r="E345" s="90">
        <f t="shared" si="73"/>
        <v>1</v>
      </c>
      <c r="F345" s="90">
        <f t="shared" si="73"/>
        <v>1</v>
      </c>
      <c r="G345" s="90">
        <f t="shared" si="73"/>
        <v>1</v>
      </c>
      <c r="H345" s="90">
        <f t="shared" si="73"/>
        <v>30.39</v>
      </c>
      <c r="I345" s="90">
        <f t="shared" si="73"/>
        <v>1</v>
      </c>
      <c r="J345" s="90">
        <f t="shared" si="73"/>
        <v>3.0015999999999998</v>
      </c>
      <c r="K345" s="90">
        <f t="shared" si="73"/>
        <v>0.93320000000000003</v>
      </c>
      <c r="L345" s="90">
        <f t="shared" si="73"/>
        <v>1</v>
      </c>
      <c r="M345" s="90">
        <f t="shared" si="73"/>
        <v>1</v>
      </c>
      <c r="N345" s="90">
        <f t="shared" si="73"/>
        <v>0.93320000000000003</v>
      </c>
      <c r="O345" s="90">
        <f t="shared" si="73"/>
        <v>1.169</v>
      </c>
      <c r="P345" s="90">
        <f t="shared" si="73"/>
        <v>1</v>
      </c>
      <c r="Q345" s="90" t="str">
        <f t="shared" si="73"/>
        <v/>
      </c>
      <c r="R345" s="90" t="str">
        <f t="shared" si="73"/>
        <v/>
      </c>
      <c r="S345" s="90" t="str">
        <f t="shared" si="73"/>
        <v/>
      </c>
      <c r="T345" s="90" t="str">
        <f t="shared" si="73"/>
        <v/>
      </c>
      <c r="U345" s="90" t="str">
        <f t="shared" si="73"/>
        <v/>
      </c>
      <c r="V345" s="90" t="str">
        <f t="shared" si="73"/>
        <v/>
      </c>
      <c r="W345" s="90" t="str">
        <f t="shared" si="73"/>
        <v/>
      </c>
      <c r="X345" s="90" t="str">
        <f t="shared" si="73"/>
        <v/>
      </c>
      <c r="Y345" s="78" t="str">
        <f t="shared" si="74"/>
        <v/>
      </c>
    </row>
    <row r="346" spans="1:25">
      <c r="A346" s="91">
        <f t="shared" si="70"/>
        <v>41797</v>
      </c>
      <c r="B346" s="90">
        <f t="shared" si="74"/>
        <v>1</v>
      </c>
      <c r="C346" s="90">
        <f t="shared" si="73"/>
        <v>1.0989</v>
      </c>
      <c r="D346" s="90">
        <f t="shared" si="73"/>
        <v>3.4272</v>
      </c>
      <c r="E346" s="90">
        <f t="shared" si="73"/>
        <v>1</v>
      </c>
      <c r="F346" s="90">
        <f t="shared" si="73"/>
        <v>1</v>
      </c>
      <c r="G346" s="90">
        <f t="shared" si="73"/>
        <v>1</v>
      </c>
      <c r="H346" s="90">
        <f t="shared" si="73"/>
        <v>30.39</v>
      </c>
      <c r="I346" s="90">
        <f t="shared" si="73"/>
        <v>1</v>
      </c>
      <c r="J346" s="90">
        <f t="shared" si="73"/>
        <v>3.0015999999999998</v>
      </c>
      <c r="K346" s="90">
        <f t="shared" si="73"/>
        <v>0.93320000000000003</v>
      </c>
      <c r="L346" s="90">
        <f t="shared" si="73"/>
        <v>1</v>
      </c>
      <c r="M346" s="90">
        <f t="shared" si="73"/>
        <v>1</v>
      </c>
      <c r="N346" s="90">
        <f t="shared" si="73"/>
        <v>0.93320000000000003</v>
      </c>
      <c r="O346" s="90">
        <f t="shared" si="73"/>
        <v>1.169</v>
      </c>
      <c r="P346" s="90">
        <f t="shared" si="73"/>
        <v>1</v>
      </c>
      <c r="Q346" s="90" t="str">
        <f t="shared" si="73"/>
        <v/>
      </c>
      <c r="R346" s="90" t="str">
        <f t="shared" si="73"/>
        <v/>
      </c>
      <c r="S346" s="90" t="str">
        <f t="shared" si="73"/>
        <v/>
      </c>
      <c r="T346" s="90" t="str">
        <f t="shared" si="73"/>
        <v/>
      </c>
      <c r="U346" s="90" t="str">
        <f t="shared" si="73"/>
        <v/>
      </c>
      <c r="V346" s="90" t="str">
        <f t="shared" si="73"/>
        <v/>
      </c>
      <c r="W346" s="90" t="str">
        <f t="shared" si="73"/>
        <v/>
      </c>
      <c r="X346" s="90" t="str">
        <f t="shared" si="73"/>
        <v/>
      </c>
      <c r="Y346" s="78" t="str">
        <f t="shared" si="74"/>
        <v/>
      </c>
    </row>
    <row r="347" spans="1:25">
      <c r="A347" s="91">
        <f t="shared" si="70"/>
        <v>41798</v>
      </c>
      <c r="B347" s="90">
        <f t="shared" si="74"/>
        <v>1</v>
      </c>
      <c r="C347" s="90">
        <f t="shared" si="73"/>
        <v>1.0989</v>
      </c>
      <c r="D347" s="90">
        <f t="shared" si="73"/>
        <v>3.4272</v>
      </c>
      <c r="E347" s="90">
        <f t="shared" si="73"/>
        <v>1</v>
      </c>
      <c r="F347" s="90">
        <f t="shared" si="73"/>
        <v>1</v>
      </c>
      <c r="G347" s="90">
        <f t="shared" si="73"/>
        <v>1</v>
      </c>
      <c r="H347" s="90">
        <f t="shared" si="73"/>
        <v>30.39</v>
      </c>
      <c r="I347" s="90">
        <f t="shared" si="73"/>
        <v>1</v>
      </c>
      <c r="J347" s="90">
        <f t="shared" si="73"/>
        <v>3.0015999999999998</v>
      </c>
      <c r="K347" s="90">
        <f t="shared" si="73"/>
        <v>0.93320000000000003</v>
      </c>
      <c r="L347" s="90">
        <f t="shared" si="73"/>
        <v>1</v>
      </c>
      <c r="M347" s="90">
        <f t="shared" si="73"/>
        <v>1</v>
      </c>
      <c r="N347" s="90">
        <f t="shared" si="73"/>
        <v>0.93320000000000003</v>
      </c>
      <c r="O347" s="90">
        <f t="shared" si="73"/>
        <v>1.169</v>
      </c>
      <c r="P347" s="90">
        <f t="shared" si="73"/>
        <v>1</v>
      </c>
      <c r="Q347" s="90" t="str">
        <f t="shared" si="73"/>
        <v/>
      </c>
      <c r="R347" s="90" t="str">
        <f t="shared" si="73"/>
        <v/>
      </c>
      <c r="S347" s="90" t="str">
        <f t="shared" si="73"/>
        <v/>
      </c>
      <c r="T347" s="90" t="str">
        <f t="shared" si="73"/>
        <v/>
      </c>
      <c r="U347" s="90" t="str">
        <f t="shared" si="73"/>
        <v/>
      </c>
      <c r="V347" s="90" t="str">
        <f t="shared" si="73"/>
        <v/>
      </c>
      <c r="W347" s="90" t="str">
        <f t="shared" si="73"/>
        <v/>
      </c>
      <c r="X347" s="90" t="str">
        <f t="shared" si="73"/>
        <v/>
      </c>
      <c r="Y347" s="78" t="str">
        <f t="shared" si="74"/>
        <v/>
      </c>
    </row>
    <row r="348" spans="1:25">
      <c r="A348" s="91">
        <f t="shared" si="70"/>
        <v>41799</v>
      </c>
      <c r="B348" s="90">
        <f t="shared" si="74"/>
        <v>1</v>
      </c>
      <c r="C348" s="90">
        <f t="shared" si="73"/>
        <v>1.0989</v>
      </c>
      <c r="D348" s="90">
        <f t="shared" si="73"/>
        <v>3.4272</v>
      </c>
      <c r="E348" s="90">
        <f t="shared" si="73"/>
        <v>1</v>
      </c>
      <c r="F348" s="90">
        <f t="shared" si="73"/>
        <v>1</v>
      </c>
      <c r="G348" s="90">
        <f t="shared" si="73"/>
        <v>1</v>
      </c>
      <c r="H348" s="90">
        <f t="shared" si="73"/>
        <v>30.39</v>
      </c>
      <c r="I348" s="90">
        <f t="shared" si="73"/>
        <v>1</v>
      </c>
      <c r="J348" s="90">
        <f t="shared" si="73"/>
        <v>3.0015999999999998</v>
      </c>
      <c r="K348" s="90">
        <f t="shared" si="73"/>
        <v>0.93320000000000003</v>
      </c>
      <c r="L348" s="90">
        <f t="shared" si="73"/>
        <v>1</v>
      </c>
      <c r="M348" s="90">
        <f t="shared" si="73"/>
        <v>1</v>
      </c>
      <c r="N348" s="90">
        <f t="shared" si="73"/>
        <v>0.93320000000000003</v>
      </c>
      <c r="O348" s="90">
        <f t="shared" si="73"/>
        <v>1.169</v>
      </c>
      <c r="P348" s="90">
        <f t="shared" si="73"/>
        <v>1</v>
      </c>
      <c r="Q348" s="90" t="str">
        <f t="shared" si="73"/>
        <v/>
      </c>
      <c r="R348" s="90" t="str">
        <f t="shared" si="73"/>
        <v/>
      </c>
      <c r="S348" s="90" t="str">
        <f t="shared" si="73"/>
        <v/>
      </c>
      <c r="T348" s="90" t="str">
        <f t="shared" si="73"/>
        <v/>
      </c>
      <c r="U348" s="90" t="str">
        <f t="shared" si="73"/>
        <v/>
      </c>
      <c r="V348" s="90" t="str">
        <f t="shared" si="73"/>
        <v/>
      </c>
      <c r="W348" s="90" t="str">
        <f t="shared" si="73"/>
        <v/>
      </c>
      <c r="X348" s="90" t="str">
        <f t="shared" si="73"/>
        <v/>
      </c>
      <c r="Y348" s="78" t="str">
        <f t="shared" si="74"/>
        <v/>
      </c>
    </row>
    <row r="349" spans="1:25">
      <c r="A349" s="91">
        <f t="shared" si="70"/>
        <v>41800</v>
      </c>
      <c r="B349" s="90">
        <f t="shared" si="74"/>
        <v>1</v>
      </c>
      <c r="C349" s="90">
        <f t="shared" si="73"/>
        <v>1.1000000000000001</v>
      </c>
      <c r="D349" s="90">
        <f t="shared" si="73"/>
        <v>3.4403999999999999</v>
      </c>
      <c r="E349" s="90">
        <f t="shared" si="73"/>
        <v>1</v>
      </c>
      <c r="F349" s="90">
        <f t="shared" si="73"/>
        <v>1</v>
      </c>
      <c r="G349" s="90">
        <f t="shared" si="73"/>
        <v>1</v>
      </c>
      <c r="H349" s="90">
        <f t="shared" si="73"/>
        <v>30.43</v>
      </c>
      <c r="I349" s="90">
        <f t="shared" si="73"/>
        <v>1</v>
      </c>
      <c r="J349" s="90">
        <f t="shared" si="73"/>
        <v>3.0003000000000002</v>
      </c>
      <c r="K349" s="90">
        <f t="shared" si="73"/>
        <v>0.93679999999999997</v>
      </c>
      <c r="L349" s="90">
        <f t="shared" si="73"/>
        <v>1</v>
      </c>
      <c r="M349" s="90">
        <f t="shared" si="73"/>
        <v>1</v>
      </c>
      <c r="N349" s="90">
        <f t="shared" si="73"/>
        <v>0.93679999999999997</v>
      </c>
      <c r="O349" s="90">
        <f t="shared" si="73"/>
        <v>1.1717</v>
      </c>
      <c r="P349" s="90">
        <f t="shared" si="73"/>
        <v>1</v>
      </c>
      <c r="Q349" s="90" t="str">
        <f t="shared" si="73"/>
        <v/>
      </c>
      <c r="R349" s="90" t="str">
        <f t="shared" si="73"/>
        <v/>
      </c>
      <c r="S349" s="90" t="str">
        <f t="shared" si="73"/>
        <v/>
      </c>
      <c r="T349" s="90" t="str">
        <f t="shared" si="73"/>
        <v/>
      </c>
      <c r="U349" s="90" t="str">
        <f t="shared" si="73"/>
        <v/>
      </c>
      <c r="V349" s="90" t="str">
        <f t="shared" si="73"/>
        <v/>
      </c>
      <c r="W349" s="90" t="str">
        <f t="shared" si="73"/>
        <v/>
      </c>
      <c r="X349" s="90" t="str">
        <f t="shared" si="73"/>
        <v/>
      </c>
      <c r="Y349" s="78" t="str">
        <f t="shared" si="74"/>
        <v/>
      </c>
    </row>
    <row r="350" spans="1:25">
      <c r="A350" s="91">
        <f t="shared" si="70"/>
        <v>41801</v>
      </c>
      <c r="B350" s="90">
        <f t="shared" si="74"/>
        <v>1</v>
      </c>
      <c r="C350" s="90">
        <f t="shared" si="73"/>
        <v>1.0972999999999999</v>
      </c>
      <c r="D350" s="90">
        <f t="shared" si="73"/>
        <v>3.4466000000000001</v>
      </c>
      <c r="E350" s="90">
        <f t="shared" si="73"/>
        <v>1</v>
      </c>
      <c r="F350" s="90">
        <f t="shared" si="73"/>
        <v>1</v>
      </c>
      <c r="G350" s="90">
        <f t="shared" si="73"/>
        <v>1</v>
      </c>
      <c r="H350" s="90">
        <f t="shared" si="73"/>
        <v>30.48</v>
      </c>
      <c r="I350" s="90">
        <f t="shared" si="73"/>
        <v>1</v>
      </c>
      <c r="J350" s="90">
        <f t="shared" si="73"/>
        <v>3.0097999999999998</v>
      </c>
      <c r="K350" s="90">
        <f t="shared" si="73"/>
        <v>0.9385</v>
      </c>
      <c r="L350" s="90">
        <f t="shared" si="73"/>
        <v>1</v>
      </c>
      <c r="M350" s="90">
        <f t="shared" si="73"/>
        <v>1</v>
      </c>
      <c r="N350" s="90">
        <f t="shared" si="73"/>
        <v>0.9385</v>
      </c>
      <c r="O350" s="90">
        <f t="shared" si="73"/>
        <v>1.1735</v>
      </c>
      <c r="P350" s="90">
        <f t="shared" si="73"/>
        <v>1</v>
      </c>
      <c r="Q350" s="90" t="str">
        <f t="shared" si="73"/>
        <v/>
      </c>
      <c r="R350" s="90" t="str">
        <f t="shared" si="73"/>
        <v/>
      </c>
      <c r="S350" s="90" t="str">
        <f t="shared" si="73"/>
        <v/>
      </c>
      <c r="T350" s="90" t="str">
        <f t="shared" si="73"/>
        <v/>
      </c>
      <c r="U350" s="90" t="str">
        <f t="shared" si="73"/>
        <v/>
      </c>
      <c r="V350" s="90" t="str">
        <f t="shared" si="73"/>
        <v/>
      </c>
      <c r="W350" s="90" t="str">
        <f t="shared" si="73"/>
        <v/>
      </c>
      <c r="X350" s="90" t="str">
        <f t="shared" si="73"/>
        <v/>
      </c>
      <c r="Y350" s="78" t="str">
        <f t="shared" si="74"/>
        <v/>
      </c>
    </row>
    <row r="351" spans="1:25">
      <c r="A351" s="91">
        <f t="shared" si="70"/>
        <v>41802</v>
      </c>
      <c r="B351" s="90">
        <f t="shared" si="74"/>
        <v>1</v>
      </c>
      <c r="C351" s="90">
        <f t="shared" si="73"/>
        <v>1.0843</v>
      </c>
      <c r="D351" s="90">
        <f t="shared" si="73"/>
        <v>3.4487999999999999</v>
      </c>
      <c r="E351" s="90">
        <f t="shared" si="73"/>
        <v>1</v>
      </c>
      <c r="F351" s="90">
        <f t="shared" si="73"/>
        <v>1</v>
      </c>
      <c r="G351" s="90">
        <f t="shared" si="73"/>
        <v>1</v>
      </c>
      <c r="H351" s="90">
        <f t="shared" si="73"/>
        <v>30.5</v>
      </c>
      <c r="I351" s="90">
        <f t="shared" si="73"/>
        <v>1</v>
      </c>
      <c r="J351" s="90">
        <f t="shared" si="73"/>
        <v>3.0190000000000001</v>
      </c>
      <c r="K351" s="90">
        <f t="shared" si="73"/>
        <v>0.93910000000000005</v>
      </c>
      <c r="L351" s="90">
        <f t="shared" si="73"/>
        <v>1</v>
      </c>
      <c r="M351" s="90">
        <f t="shared" si="73"/>
        <v>1</v>
      </c>
      <c r="N351" s="90">
        <f t="shared" si="73"/>
        <v>0.93910000000000005</v>
      </c>
      <c r="O351" s="90">
        <f t="shared" si="73"/>
        <v>1.1741999999999999</v>
      </c>
      <c r="P351" s="90">
        <f t="shared" si="73"/>
        <v>1</v>
      </c>
      <c r="Q351" s="90" t="str">
        <f t="shared" si="73"/>
        <v/>
      </c>
      <c r="R351" s="90" t="str">
        <f t="shared" si="73"/>
        <v/>
      </c>
      <c r="S351" s="90" t="str">
        <f t="shared" si="73"/>
        <v/>
      </c>
      <c r="T351" s="90" t="str">
        <f t="shared" si="73"/>
        <v/>
      </c>
      <c r="U351" s="90" t="str">
        <f t="shared" si="73"/>
        <v/>
      </c>
      <c r="V351" s="90" t="str">
        <f t="shared" si="73"/>
        <v/>
      </c>
      <c r="W351" s="90" t="str">
        <f t="shared" si="73"/>
        <v/>
      </c>
      <c r="X351" s="90" t="str">
        <f t="shared" si="73"/>
        <v/>
      </c>
      <c r="Y351" s="78" t="str">
        <f t="shared" si="74"/>
        <v/>
      </c>
    </row>
    <row r="352" spans="1:25">
      <c r="A352" s="91">
        <f t="shared" si="70"/>
        <v>41803</v>
      </c>
      <c r="B352" s="90">
        <f t="shared" si="74"/>
        <v>1</v>
      </c>
      <c r="C352" s="90">
        <f t="shared" si="73"/>
        <v>1.0865</v>
      </c>
      <c r="D352" s="90">
        <f t="shared" si="73"/>
        <v>3.4588000000000001</v>
      </c>
      <c r="E352" s="90">
        <f t="shared" si="73"/>
        <v>1</v>
      </c>
      <c r="F352" s="90">
        <f t="shared" si="73"/>
        <v>1</v>
      </c>
      <c r="G352" s="90">
        <f t="shared" si="73"/>
        <v>1</v>
      </c>
      <c r="H352" s="90">
        <f t="shared" si="73"/>
        <v>30.5</v>
      </c>
      <c r="I352" s="90">
        <f t="shared" si="73"/>
        <v>1</v>
      </c>
      <c r="J352" s="90">
        <f t="shared" si="73"/>
        <v>3.0265</v>
      </c>
      <c r="K352" s="90">
        <f t="shared" si="73"/>
        <v>0.94179999999999997</v>
      </c>
      <c r="L352" s="90">
        <f t="shared" si="73"/>
        <v>1</v>
      </c>
      <c r="M352" s="90">
        <f t="shared" si="73"/>
        <v>1</v>
      </c>
      <c r="N352" s="90">
        <f t="shared" si="73"/>
        <v>0.94179999999999997</v>
      </c>
      <c r="O352" s="90">
        <f t="shared" si="73"/>
        <v>1.1757</v>
      </c>
      <c r="P352" s="90">
        <f t="shared" si="73"/>
        <v>1</v>
      </c>
      <c r="Q352" s="90" t="str">
        <f t="shared" si="73"/>
        <v/>
      </c>
      <c r="R352" s="90" t="str">
        <f t="shared" si="73"/>
        <v/>
      </c>
      <c r="S352" s="90" t="str">
        <f t="shared" si="73"/>
        <v/>
      </c>
      <c r="T352" s="90" t="str">
        <f t="shared" si="73"/>
        <v/>
      </c>
      <c r="U352" s="90" t="str">
        <f t="shared" si="73"/>
        <v/>
      </c>
      <c r="V352" s="90" t="str">
        <f t="shared" si="73"/>
        <v/>
      </c>
      <c r="W352" s="90" t="str">
        <f t="shared" si="73"/>
        <v/>
      </c>
      <c r="X352" s="90" t="str">
        <f t="shared" si="73"/>
        <v/>
      </c>
      <c r="Y352" s="78" t="str">
        <f t="shared" si="74"/>
        <v/>
      </c>
    </row>
    <row r="353" spans="1:25">
      <c r="A353" s="91">
        <f t="shared" si="70"/>
        <v>41804</v>
      </c>
      <c r="B353" s="90">
        <f t="shared" si="74"/>
        <v>1</v>
      </c>
      <c r="C353" s="90">
        <f t="shared" si="73"/>
        <v>1.0865</v>
      </c>
      <c r="D353" s="90">
        <f t="shared" si="73"/>
        <v>3.4588000000000001</v>
      </c>
      <c r="E353" s="90">
        <f t="shared" si="73"/>
        <v>1</v>
      </c>
      <c r="F353" s="90">
        <f t="shared" si="73"/>
        <v>1</v>
      </c>
      <c r="G353" s="90">
        <f t="shared" si="73"/>
        <v>1</v>
      </c>
      <c r="H353" s="90">
        <f t="shared" si="73"/>
        <v>30.5</v>
      </c>
      <c r="I353" s="90">
        <f t="shared" si="73"/>
        <v>1</v>
      </c>
      <c r="J353" s="90">
        <f t="shared" si="73"/>
        <v>3.0265</v>
      </c>
      <c r="K353" s="90">
        <f t="shared" si="73"/>
        <v>0.94179999999999997</v>
      </c>
      <c r="L353" s="90">
        <f t="shared" si="73"/>
        <v>1</v>
      </c>
      <c r="M353" s="90">
        <f t="shared" si="73"/>
        <v>1</v>
      </c>
      <c r="N353" s="90">
        <f t="shared" si="73"/>
        <v>0.94179999999999997</v>
      </c>
      <c r="O353" s="90">
        <f t="shared" si="73"/>
        <v>1.1757</v>
      </c>
      <c r="P353" s="90">
        <f t="shared" si="73"/>
        <v>1</v>
      </c>
      <c r="Q353" s="90" t="str">
        <f t="shared" si="73"/>
        <v/>
      </c>
      <c r="R353" s="90" t="str">
        <f t="shared" si="73"/>
        <v/>
      </c>
      <c r="S353" s="90" t="str">
        <f t="shared" si="73"/>
        <v/>
      </c>
      <c r="T353" s="90" t="str">
        <f t="shared" si="73"/>
        <v/>
      </c>
      <c r="U353" s="90" t="str">
        <f t="shared" si="73"/>
        <v/>
      </c>
      <c r="V353" s="90" t="str">
        <f t="shared" si="73"/>
        <v/>
      </c>
      <c r="W353" s="90" t="str">
        <f t="shared" si="73"/>
        <v/>
      </c>
      <c r="X353" s="90" t="str">
        <f t="shared" si="73"/>
        <v/>
      </c>
      <c r="Y353" s="78" t="str">
        <f t="shared" si="74"/>
        <v/>
      </c>
    </row>
    <row r="354" spans="1:25">
      <c r="A354" s="91">
        <f t="shared" si="70"/>
        <v>41805</v>
      </c>
      <c r="B354" s="90">
        <f t="shared" si="74"/>
        <v>1</v>
      </c>
      <c r="C354" s="90">
        <f t="shared" si="73"/>
        <v>1.0865</v>
      </c>
      <c r="D354" s="90">
        <f t="shared" si="73"/>
        <v>3.4588000000000001</v>
      </c>
      <c r="E354" s="90">
        <f t="shared" si="73"/>
        <v>1</v>
      </c>
      <c r="F354" s="90">
        <f t="shared" si="73"/>
        <v>1</v>
      </c>
      <c r="G354" s="90">
        <f t="shared" si="73"/>
        <v>1</v>
      </c>
      <c r="H354" s="90">
        <f t="shared" si="73"/>
        <v>30.5</v>
      </c>
      <c r="I354" s="90">
        <f t="shared" si="73"/>
        <v>1</v>
      </c>
      <c r="J354" s="90">
        <f t="shared" si="73"/>
        <v>3.0265</v>
      </c>
      <c r="K354" s="90">
        <f t="shared" si="73"/>
        <v>0.94179999999999997</v>
      </c>
      <c r="L354" s="90">
        <f t="shared" si="73"/>
        <v>1</v>
      </c>
      <c r="M354" s="90">
        <f t="shared" si="73"/>
        <v>1</v>
      </c>
      <c r="N354" s="90">
        <f t="shared" si="73"/>
        <v>0.94179999999999997</v>
      </c>
      <c r="O354" s="90">
        <f t="shared" ref="O354:X354" si="75">IF(O$3="","",IF(O$3="AUD",1,IF(ISNA(VLOOKUP($A354,RBA_Curr_Exch,HLOOKUP(O$3,RBA_Stations,2,FALSE),FALSE)),VLOOKUP($A354,RBA_Curr_Exch,HLOOKUP(O$3,RBA_Stations,2,FALSE),TRUE),VLOOKUP($A354,RBA_Curr_Exch,HLOOKUP(O$3,RBA_Stations,2,FALSE),FALSE))))</f>
        <v>1.1757</v>
      </c>
      <c r="P354" s="90">
        <f t="shared" si="75"/>
        <v>1</v>
      </c>
      <c r="Q354" s="90" t="str">
        <f t="shared" si="75"/>
        <v/>
      </c>
      <c r="R354" s="90" t="str">
        <f t="shared" si="75"/>
        <v/>
      </c>
      <c r="S354" s="90" t="str">
        <f t="shared" si="75"/>
        <v/>
      </c>
      <c r="T354" s="90" t="str">
        <f t="shared" si="75"/>
        <v/>
      </c>
      <c r="U354" s="90" t="str">
        <f t="shared" si="75"/>
        <v/>
      </c>
      <c r="V354" s="90" t="str">
        <f t="shared" si="75"/>
        <v/>
      </c>
      <c r="W354" s="90" t="str">
        <f t="shared" si="75"/>
        <v/>
      </c>
      <c r="X354" s="90" t="str">
        <f t="shared" si="75"/>
        <v/>
      </c>
      <c r="Y354" s="78" t="str">
        <f t="shared" si="74"/>
        <v/>
      </c>
    </row>
    <row r="355" spans="1:25">
      <c r="A355" s="91">
        <f t="shared" si="70"/>
        <v>41806</v>
      </c>
      <c r="B355" s="90">
        <f t="shared" ref="B355:Y372" si="76">IF(B$3="","",IF(B$3="AUD",1,IF(ISNA(VLOOKUP($A355,RBA_Curr_Exch,HLOOKUP(B$3,RBA_Stations,2,FALSE),FALSE)),VLOOKUP($A355,RBA_Curr_Exch,HLOOKUP(B$3,RBA_Stations,2,FALSE),TRUE),VLOOKUP($A355,RBA_Curr_Exch,HLOOKUP(B$3,RBA_Stations,2,FALSE),FALSE))))</f>
        <v>1</v>
      </c>
      <c r="C355" s="90">
        <f t="shared" ref="C355:X365" si="77">IF(C$3="","",IF(C$3="AUD",1,IF(ISNA(VLOOKUP($A355,RBA_Curr_Exch,HLOOKUP(C$3,RBA_Stations,2,FALSE),FALSE)),VLOOKUP($A355,RBA_Curr_Exch,HLOOKUP(C$3,RBA_Stations,2,FALSE),TRUE),VLOOKUP($A355,RBA_Curr_Exch,HLOOKUP(C$3,RBA_Stations,2,FALSE),FALSE))))</f>
        <v>1.0823</v>
      </c>
      <c r="D355" s="90">
        <f t="shared" si="77"/>
        <v>3.4565999999999999</v>
      </c>
      <c r="E355" s="90">
        <f t="shared" si="77"/>
        <v>1</v>
      </c>
      <c r="F355" s="90">
        <f t="shared" si="77"/>
        <v>1</v>
      </c>
      <c r="G355" s="90">
        <f t="shared" si="77"/>
        <v>1</v>
      </c>
      <c r="H355" s="90">
        <f t="shared" si="77"/>
        <v>30.47</v>
      </c>
      <c r="I355" s="90">
        <f t="shared" si="77"/>
        <v>1</v>
      </c>
      <c r="J355" s="90">
        <f t="shared" si="77"/>
        <v>3.0335000000000001</v>
      </c>
      <c r="K355" s="90">
        <f t="shared" si="77"/>
        <v>0.94120000000000004</v>
      </c>
      <c r="L355" s="90">
        <f t="shared" si="77"/>
        <v>1</v>
      </c>
      <c r="M355" s="90">
        <f t="shared" si="77"/>
        <v>1</v>
      </c>
      <c r="N355" s="90">
        <f t="shared" si="77"/>
        <v>0.94120000000000004</v>
      </c>
      <c r="O355" s="90">
        <f t="shared" si="77"/>
        <v>1.1767000000000001</v>
      </c>
      <c r="P355" s="90">
        <f t="shared" si="77"/>
        <v>1</v>
      </c>
      <c r="Q355" s="90" t="str">
        <f t="shared" si="77"/>
        <v/>
      </c>
      <c r="R355" s="90" t="str">
        <f t="shared" si="77"/>
        <v/>
      </c>
      <c r="S355" s="90" t="str">
        <f t="shared" si="77"/>
        <v/>
      </c>
      <c r="T355" s="90" t="str">
        <f t="shared" si="77"/>
        <v/>
      </c>
      <c r="U355" s="90" t="str">
        <f t="shared" si="77"/>
        <v/>
      </c>
      <c r="V355" s="90" t="str">
        <f t="shared" si="77"/>
        <v/>
      </c>
      <c r="W355" s="90" t="str">
        <f t="shared" si="77"/>
        <v/>
      </c>
      <c r="X355" s="90" t="str">
        <f t="shared" si="77"/>
        <v/>
      </c>
      <c r="Y355" s="78" t="str">
        <f t="shared" si="76"/>
        <v/>
      </c>
    </row>
    <row r="356" spans="1:25">
      <c r="A356" s="91">
        <f t="shared" si="70"/>
        <v>41807</v>
      </c>
      <c r="B356" s="90">
        <f t="shared" si="76"/>
        <v>1</v>
      </c>
      <c r="C356" s="90">
        <f t="shared" si="77"/>
        <v>1.0794999999999999</v>
      </c>
      <c r="D356" s="90">
        <f t="shared" si="77"/>
        <v>3.4344999999999999</v>
      </c>
      <c r="E356" s="90">
        <f t="shared" si="77"/>
        <v>1</v>
      </c>
      <c r="F356" s="90">
        <f t="shared" si="77"/>
        <v>1</v>
      </c>
      <c r="G356" s="90">
        <f t="shared" si="77"/>
        <v>1</v>
      </c>
      <c r="H356" s="90">
        <f t="shared" si="77"/>
        <v>30.35</v>
      </c>
      <c r="I356" s="90">
        <f t="shared" si="77"/>
        <v>1</v>
      </c>
      <c r="J356" s="90">
        <f t="shared" si="77"/>
        <v>3.0179</v>
      </c>
      <c r="K356" s="90">
        <f t="shared" si="77"/>
        <v>0.93520000000000003</v>
      </c>
      <c r="L356" s="90">
        <f t="shared" si="77"/>
        <v>1</v>
      </c>
      <c r="M356" s="90">
        <f t="shared" si="77"/>
        <v>1</v>
      </c>
      <c r="N356" s="90">
        <f t="shared" si="77"/>
        <v>0.93520000000000003</v>
      </c>
      <c r="O356" s="90">
        <f t="shared" si="77"/>
        <v>1.1712</v>
      </c>
      <c r="P356" s="90">
        <f t="shared" si="77"/>
        <v>1</v>
      </c>
      <c r="Q356" s="90" t="str">
        <f t="shared" si="77"/>
        <v/>
      </c>
      <c r="R356" s="90" t="str">
        <f t="shared" si="77"/>
        <v/>
      </c>
      <c r="S356" s="90" t="str">
        <f t="shared" si="77"/>
        <v/>
      </c>
      <c r="T356" s="90" t="str">
        <f t="shared" si="77"/>
        <v/>
      </c>
      <c r="U356" s="90" t="str">
        <f t="shared" si="77"/>
        <v/>
      </c>
      <c r="V356" s="90" t="str">
        <f t="shared" si="77"/>
        <v/>
      </c>
      <c r="W356" s="90" t="str">
        <f t="shared" si="77"/>
        <v/>
      </c>
      <c r="X356" s="90" t="str">
        <f t="shared" si="77"/>
        <v/>
      </c>
      <c r="Y356" s="78" t="str">
        <f t="shared" si="76"/>
        <v/>
      </c>
    </row>
    <row r="357" spans="1:25">
      <c r="A357" s="91">
        <f t="shared" si="70"/>
        <v>41808</v>
      </c>
      <c r="B357" s="90">
        <f t="shared" si="76"/>
        <v>1</v>
      </c>
      <c r="C357" s="90">
        <f t="shared" si="77"/>
        <v>1.0778000000000001</v>
      </c>
      <c r="D357" s="90">
        <f t="shared" si="77"/>
        <v>3.4289999999999998</v>
      </c>
      <c r="E357" s="90">
        <f t="shared" si="77"/>
        <v>1</v>
      </c>
      <c r="F357" s="90">
        <f t="shared" si="77"/>
        <v>1</v>
      </c>
      <c r="G357" s="90">
        <f t="shared" si="77"/>
        <v>1</v>
      </c>
      <c r="H357" s="90">
        <f t="shared" si="77"/>
        <v>30.35</v>
      </c>
      <c r="I357" s="90">
        <f t="shared" si="77"/>
        <v>1</v>
      </c>
      <c r="J357" s="90">
        <f t="shared" si="77"/>
        <v>3.0173000000000001</v>
      </c>
      <c r="K357" s="90">
        <f t="shared" si="77"/>
        <v>0.93369999999999997</v>
      </c>
      <c r="L357" s="90">
        <f t="shared" si="77"/>
        <v>1</v>
      </c>
      <c r="M357" s="90">
        <f t="shared" si="77"/>
        <v>1</v>
      </c>
      <c r="N357" s="90">
        <f t="shared" si="77"/>
        <v>0.93369999999999997</v>
      </c>
      <c r="O357" s="90">
        <f t="shared" si="77"/>
        <v>1.1704000000000001</v>
      </c>
      <c r="P357" s="90">
        <f t="shared" si="77"/>
        <v>1</v>
      </c>
      <c r="Q357" s="90" t="str">
        <f t="shared" si="77"/>
        <v/>
      </c>
      <c r="R357" s="90" t="str">
        <f t="shared" si="77"/>
        <v/>
      </c>
      <c r="S357" s="90" t="str">
        <f t="shared" si="77"/>
        <v/>
      </c>
      <c r="T357" s="90" t="str">
        <f t="shared" si="77"/>
        <v/>
      </c>
      <c r="U357" s="90" t="str">
        <f t="shared" si="77"/>
        <v/>
      </c>
      <c r="V357" s="90" t="str">
        <f t="shared" si="77"/>
        <v/>
      </c>
      <c r="W357" s="90" t="str">
        <f t="shared" si="77"/>
        <v/>
      </c>
      <c r="X357" s="90" t="str">
        <f t="shared" si="77"/>
        <v/>
      </c>
      <c r="Y357" s="78" t="str">
        <f t="shared" si="76"/>
        <v/>
      </c>
    </row>
    <row r="358" spans="1:25">
      <c r="A358" s="91">
        <f t="shared" si="70"/>
        <v>41809</v>
      </c>
      <c r="B358" s="90">
        <f t="shared" si="76"/>
        <v>1</v>
      </c>
      <c r="C358" s="90">
        <f t="shared" si="77"/>
        <v>1.0794999999999999</v>
      </c>
      <c r="D358" s="90">
        <f t="shared" si="77"/>
        <v>3.4525000000000001</v>
      </c>
      <c r="E358" s="90">
        <f t="shared" si="77"/>
        <v>1</v>
      </c>
      <c r="F358" s="90">
        <f t="shared" si="77"/>
        <v>1</v>
      </c>
      <c r="G358" s="90">
        <f t="shared" si="77"/>
        <v>1</v>
      </c>
      <c r="H358" s="90">
        <f t="shared" si="77"/>
        <v>30.49</v>
      </c>
      <c r="I358" s="90">
        <f t="shared" si="77"/>
        <v>1</v>
      </c>
      <c r="J358" s="90">
        <f t="shared" si="77"/>
        <v>3.0280999999999998</v>
      </c>
      <c r="K358" s="90">
        <f t="shared" si="77"/>
        <v>0.94010000000000005</v>
      </c>
      <c r="L358" s="90">
        <f t="shared" si="77"/>
        <v>1</v>
      </c>
      <c r="M358" s="90">
        <f t="shared" si="77"/>
        <v>1</v>
      </c>
      <c r="N358" s="90">
        <f t="shared" si="77"/>
        <v>0.94010000000000005</v>
      </c>
      <c r="O358" s="90">
        <f t="shared" si="77"/>
        <v>1.1747000000000001</v>
      </c>
      <c r="P358" s="90">
        <f t="shared" si="77"/>
        <v>1</v>
      </c>
      <c r="Q358" s="90" t="str">
        <f t="shared" si="77"/>
        <v/>
      </c>
      <c r="R358" s="90" t="str">
        <f t="shared" si="77"/>
        <v/>
      </c>
      <c r="S358" s="90" t="str">
        <f t="shared" si="77"/>
        <v/>
      </c>
      <c r="T358" s="90" t="str">
        <f t="shared" si="77"/>
        <v/>
      </c>
      <c r="U358" s="90" t="str">
        <f t="shared" si="77"/>
        <v/>
      </c>
      <c r="V358" s="90" t="str">
        <f t="shared" si="77"/>
        <v/>
      </c>
      <c r="W358" s="90" t="str">
        <f t="shared" si="77"/>
        <v/>
      </c>
      <c r="X358" s="90" t="str">
        <f t="shared" si="77"/>
        <v/>
      </c>
      <c r="Y358" s="78" t="str">
        <f t="shared" si="76"/>
        <v/>
      </c>
    </row>
    <row r="359" spans="1:25">
      <c r="A359" s="91">
        <f t="shared" si="70"/>
        <v>41810</v>
      </c>
      <c r="B359" s="90">
        <f t="shared" si="76"/>
        <v>1</v>
      </c>
      <c r="C359" s="90">
        <f t="shared" si="77"/>
        <v>1.0788</v>
      </c>
      <c r="D359" s="90">
        <f t="shared" si="77"/>
        <v>3.4540000000000002</v>
      </c>
      <c r="E359" s="90">
        <f t="shared" si="77"/>
        <v>1</v>
      </c>
      <c r="F359" s="90">
        <f t="shared" si="77"/>
        <v>1</v>
      </c>
      <c r="G359" s="90">
        <f t="shared" si="77"/>
        <v>1</v>
      </c>
      <c r="H359" s="90">
        <f t="shared" si="77"/>
        <v>30.53</v>
      </c>
      <c r="I359" s="90">
        <f t="shared" si="77"/>
        <v>1</v>
      </c>
      <c r="J359" s="90">
        <f t="shared" si="77"/>
        <v>3.0278999999999998</v>
      </c>
      <c r="K359" s="90">
        <f t="shared" si="77"/>
        <v>0.9405</v>
      </c>
      <c r="L359" s="90">
        <f t="shared" si="77"/>
        <v>1</v>
      </c>
      <c r="M359" s="90">
        <f t="shared" si="77"/>
        <v>1</v>
      </c>
      <c r="N359" s="90">
        <f t="shared" si="77"/>
        <v>0.9405</v>
      </c>
      <c r="O359" s="90">
        <f t="shared" si="77"/>
        <v>1.175</v>
      </c>
      <c r="P359" s="90">
        <f t="shared" si="77"/>
        <v>1</v>
      </c>
      <c r="Q359" s="90" t="str">
        <f t="shared" si="77"/>
        <v/>
      </c>
      <c r="R359" s="90" t="str">
        <f t="shared" si="77"/>
        <v/>
      </c>
      <c r="S359" s="90" t="str">
        <f t="shared" si="77"/>
        <v/>
      </c>
      <c r="T359" s="90" t="str">
        <f t="shared" si="77"/>
        <v/>
      </c>
      <c r="U359" s="90" t="str">
        <f t="shared" si="77"/>
        <v/>
      </c>
      <c r="V359" s="90" t="str">
        <f t="shared" si="77"/>
        <v/>
      </c>
      <c r="W359" s="90" t="str">
        <f t="shared" si="77"/>
        <v/>
      </c>
      <c r="X359" s="90" t="str">
        <f t="shared" si="77"/>
        <v/>
      </c>
      <c r="Y359" s="78" t="str">
        <f t="shared" si="76"/>
        <v/>
      </c>
    </row>
    <row r="360" spans="1:25">
      <c r="A360" s="91">
        <f t="shared" si="70"/>
        <v>41811</v>
      </c>
      <c r="B360" s="90">
        <f t="shared" si="76"/>
        <v>1</v>
      </c>
      <c r="C360" s="90">
        <f t="shared" si="77"/>
        <v>1.0788</v>
      </c>
      <c r="D360" s="90">
        <f t="shared" si="77"/>
        <v>3.4540000000000002</v>
      </c>
      <c r="E360" s="90">
        <f t="shared" si="77"/>
        <v>1</v>
      </c>
      <c r="F360" s="90">
        <f t="shared" si="77"/>
        <v>1</v>
      </c>
      <c r="G360" s="90">
        <f t="shared" si="77"/>
        <v>1</v>
      </c>
      <c r="H360" s="90">
        <f t="shared" si="77"/>
        <v>30.53</v>
      </c>
      <c r="I360" s="90">
        <f t="shared" si="77"/>
        <v>1</v>
      </c>
      <c r="J360" s="90">
        <f t="shared" si="77"/>
        <v>3.0278999999999998</v>
      </c>
      <c r="K360" s="90">
        <f t="shared" si="77"/>
        <v>0.9405</v>
      </c>
      <c r="L360" s="90">
        <f t="shared" si="77"/>
        <v>1</v>
      </c>
      <c r="M360" s="90">
        <f t="shared" si="77"/>
        <v>1</v>
      </c>
      <c r="N360" s="90">
        <f t="shared" si="77"/>
        <v>0.9405</v>
      </c>
      <c r="O360" s="90">
        <f t="shared" si="77"/>
        <v>1.175</v>
      </c>
      <c r="P360" s="90">
        <f t="shared" si="77"/>
        <v>1</v>
      </c>
      <c r="Q360" s="90" t="str">
        <f t="shared" si="77"/>
        <v/>
      </c>
      <c r="R360" s="90" t="str">
        <f t="shared" si="77"/>
        <v/>
      </c>
      <c r="S360" s="90" t="str">
        <f t="shared" si="77"/>
        <v/>
      </c>
      <c r="T360" s="90" t="str">
        <f t="shared" si="77"/>
        <v/>
      </c>
      <c r="U360" s="90" t="str">
        <f t="shared" si="77"/>
        <v/>
      </c>
      <c r="V360" s="90" t="str">
        <f t="shared" si="77"/>
        <v/>
      </c>
      <c r="W360" s="90" t="str">
        <f t="shared" si="77"/>
        <v/>
      </c>
      <c r="X360" s="90" t="str">
        <f t="shared" si="77"/>
        <v/>
      </c>
      <c r="Y360" s="78" t="str">
        <f t="shared" si="76"/>
        <v/>
      </c>
    </row>
    <row r="361" spans="1:25">
      <c r="A361" s="91">
        <f t="shared" si="70"/>
        <v>41812</v>
      </c>
      <c r="B361" s="90">
        <f t="shared" si="76"/>
        <v>1</v>
      </c>
      <c r="C361" s="90">
        <f t="shared" si="77"/>
        <v>1.0788</v>
      </c>
      <c r="D361" s="90">
        <f t="shared" si="77"/>
        <v>3.4540000000000002</v>
      </c>
      <c r="E361" s="90">
        <f t="shared" si="77"/>
        <v>1</v>
      </c>
      <c r="F361" s="90">
        <f t="shared" si="77"/>
        <v>1</v>
      </c>
      <c r="G361" s="90">
        <f t="shared" si="77"/>
        <v>1</v>
      </c>
      <c r="H361" s="90">
        <f t="shared" si="77"/>
        <v>30.53</v>
      </c>
      <c r="I361" s="90">
        <f t="shared" si="77"/>
        <v>1</v>
      </c>
      <c r="J361" s="90">
        <f t="shared" si="77"/>
        <v>3.0278999999999998</v>
      </c>
      <c r="K361" s="90">
        <f t="shared" si="77"/>
        <v>0.9405</v>
      </c>
      <c r="L361" s="90">
        <f t="shared" si="77"/>
        <v>1</v>
      </c>
      <c r="M361" s="90">
        <f t="shared" si="77"/>
        <v>1</v>
      </c>
      <c r="N361" s="90">
        <f t="shared" si="77"/>
        <v>0.9405</v>
      </c>
      <c r="O361" s="90">
        <f t="shared" si="77"/>
        <v>1.175</v>
      </c>
      <c r="P361" s="90">
        <f t="shared" si="77"/>
        <v>1</v>
      </c>
      <c r="Q361" s="90" t="str">
        <f t="shared" si="77"/>
        <v/>
      </c>
      <c r="R361" s="90" t="str">
        <f t="shared" si="77"/>
        <v/>
      </c>
      <c r="S361" s="90" t="str">
        <f t="shared" si="77"/>
        <v/>
      </c>
      <c r="T361" s="90" t="str">
        <f t="shared" si="77"/>
        <v/>
      </c>
      <c r="U361" s="90" t="str">
        <f t="shared" si="77"/>
        <v/>
      </c>
      <c r="V361" s="90" t="str">
        <f t="shared" si="77"/>
        <v/>
      </c>
      <c r="W361" s="90" t="str">
        <f t="shared" si="77"/>
        <v/>
      </c>
      <c r="X361" s="90" t="str">
        <f t="shared" si="77"/>
        <v/>
      </c>
      <c r="Y361" s="78" t="str">
        <f t="shared" si="76"/>
        <v/>
      </c>
    </row>
    <row r="362" spans="1:25">
      <c r="A362" s="91">
        <f t="shared" si="70"/>
        <v>41813</v>
      </c>
      <c r="B362" s="90">
        <f t="shared" si="76"/>
        <v>1</v>
      </c>
      <c r="C362" s="90">
        <f t="shared" si="77"/>
        <v>1.0801000000000001</v>
      </c>
      <c r="D362" s="90">
        <f t="shared" si="77"/>
        <v>3.4664999999999999</v>
      </c>
      <c r="E362" s="90">
        <f t="shared" si="77"/>
        <v>1</v>
      </c>
      <c r="F362" s="90">
        <f t="shared" si="77"/>
        <v>1</v>
      </c>
      <c r="G362" s="90">
        <f t="shared" si="77"/>
        <v>1</v>
      </c>
      <c r="H362" s="90">
        <f t="shared" si="77"/>
        <v>30.64</v>
      </c>
      <c r="I362" s="90">
        <f t="shared" si="77"/>
        <v>1</v>
      </c>
      <c r="J362" s="90">
        <f t="shared" si="77"/>
        <v>3.0331999999999999</v>
      </c>
      <c r="K362" s="90">
        <f t="shared" si="77"/>
        <v>0.94389999999999996</v>
      </c>
      <c r="L362" s="90">
        <f t="shared" si="77"/>
        <v>1</v>
      </c>
      <c r="M362" s="90">
        <f t="shared" si="77"/>
        <v>1</v>
      </c>
      <c r="N362" s="90">
        <f t="shared" si="77"/>
        <v>0.94389999999999996</v>
      </c>
      <c r="O362" s="90">
        <f t="shared" si="77"/>
        <v>1.1782999999999999</v>
      </c>
      <c r="P362" s="90">
        <f t="shared" si="77"/>
        <v>1</v>
      </c>
      <c r="Q362" s="90" t="str">
        <f t="shared" si="77"/>
        <v/>
      </c>
      <c r="R362" s="90" t="str">
        <f t="shared" si="77"/>
        <v/>
      </c>
      <c r="S362" s="90" t="str">
        <f t="shared" si="77"/>
        <v/>
      </c>
      <c r="T362" s="90" t="str">
        <f t="shared" si="77"/>
        <v/>
      </c>
      <c r="U362" s="90" t="str">
        <f t="shared" si="77"/>
        <v/>
      </c>
      <c r="V362" s="90" t="str">
        <f t="shared" si="77"/>
        <v/>
      </c>
      <c r="W362" s="90" t="str">
        <f t="shared" si="77"/>
        <v/>
      </c>
      <c r="X362" s="90" t="str">
        <f t="shared" si="77"/>
        <v/>
      </c>
      <c r="Y362" s="78" t="str">
        <f t="shared" si="76"/>
        <v/>
      </c>
    </row>
    <row r="363" spans="1:25">
      <c r="A363" s="91">
        <f t="shared" si="70"/>
        <v>41814</v>
      </c>
      <c r="B363" s="90">
        <f t="shared" si="76"/>
        <v>1</v>
      </c>
      <c r="C363" s="90">
        <f t="shared" si="77"/>
        <v>1.0805</v>
      </c>
      <c r="D363" s="90">
        <f t="shared" si="77"/>
        <v>3.4601999999999999</v>
      </c>
      <c r="E363" s="90">
        <f t="shared" si="77"/>
        <v>1</v>
      </c>
      <c r="F363" s="90">
        <f t="shared" si="77"/>
        <v>1</v>
      </c>
      <c r="G363" s="90">
        <f t="shared" si="77"/>
        <v>1</v>
      </c>
      <c r="H363" s="90">
        <f t="shared" si="77"/>
        <v>30.57</v>
      </c>
      <c r="I363" s="90">
        <f t="shared" si="77"/>
        <v>1</v>
      </c>
      <c r="J363" s="90">
        <f t="shared" si="77"/>
        <v>3.0287000000000002</v>
      </c>
      <c r="K363" s="90">
        <f t="shared" si="77"/>
        <v>0.94220000000000004</v>
      </c>
      <c r="L363" s="90">
        <f t="shared" si="77"/>
        <v>1</v>
      </c>
      <c r="M363" s="90">
        <f t="shared" si="77"/>
        <v>1</v>
      </c>
      <c r="N363" s="90">
        <f t="shared" si="77"/>
        <v>0.94220000000000004</v>
      </c>
      <c r="O363" s="90">
        <f t="shared" si="77"/>
        <v>1.1771</v>
      </c>
      <c r="P363" s="90">
        <f t="shared" si="77"/>
        <v>1</v>
      </c>
      <c r="Q363" s="90" t="str">
        <f t="shared" si="77"/>
        <v/>
      </c>
      <c r="R363" s="90" t="str">
        <f t="shared" si="77"/>
        <v/>
      </c>
      <c r="S363" s="90" t="str">
        <f t="shared" si="77"/>
        <v/>
      </c>
      <c r="T363" s="90" t="str">
        <f t="shared" si="77"/>
        <v/>
      </c>
      <c r="U363" s="90" t="str">
        <f t="shared" si="77"/>
        <v/>
      </c>
      <c r="V363" s="90" t="str">
        <f t="shared" si="77"/>
        <v/>
      </c>
      <c r="W363" s="90" t="str">
        <f t="shared" si="77"/>
        <v/>
      </c>
      <c r="X363" s="90" t="str">
        <f t="shared" si="77"/>
        <v/>
      </c>
      <c r="Y363" s="78" t="str">
        <f t="shared" si="76"/>
        <v/>
      </c>
    </row>
    <row r="364" spans="1:25">
      <c r="A364" s="91">
        <f t="shared" si="70"/>
        <v>41815</v>
      </c>
      <c r="B364" s="90">
        <f t="shared" si="76"/>
        <v>1</v>
      </c>
      <c r="C364" s="90">
        <f t="shared" si="77"/>
        <v>1.0789</v>
      </c>
      <c r="D364" s="90">
        <f t="shared" si="77"/>
        <v>3.4367000000000001</v>
      </c>
      <c r="E364" s="90">
        <f t="shared" si="77"/>
        <v>1</v>
      </c>
      <c r="F364" s="90">
        <f t="shared" si="77"/>
        <v>1</v>
      </c>
      <c r="G364" s="90">
        <f t="shared" si="77"/>
        <v>1</v>
      </c>
      <c r="H364" s="90">
        <f t="shared" si="77"/>
        <v>30.39</v>
      </c>
      <c r="I364" s="90">
        <f t="shared" si="77"/>
        <v>1</v>
      </c>
      <c r="J364" s="90">
        <f t="shared" si="77"/>
        <v>3.0198</v>
      </c>
      <c r="K364" s="90">
        <f t="shared" si="77"/>
        <v>0.93579999999999997</v>
      </c>
      <c r="L364" s="90">
        <f t="shared" si="77"/>
        <v>1</v>
      </c>
      <c r="M364" s="90">
        <f t="shared" si="77"/>
        <v>1</v>
      </c>
      <c r="N364" s="90">
        <f t="shared" si="77"/>
        <v>0.93579999999999997</v>
      </c>
      <c r="O364" s="90">
        <f t="shared" si="77"/>
        <v>1.1707000000000001</v>
      </c>
      <c r="P364" s="90">
        <f t="shared" si="77"/>
        <v>1</v>
      </c>
      <c r="Q364" s="90" t="str">
        <f t="shared" si="77"/>
        <v/>
      </c>
      <c r="R364" s="90" t="str">
        <f t="shared" si="77"/>
        <v/>
      </c>
      <c r="S364" s="90" t="str">
        <f t="shared" si="77"/>
        <v/>
      </c>
      <c r="T364" s="90" t="str">
        <f t="shared" si="77"/>
        <v/>
      </c>
      <c r="U364" s="90" t="str">
        <f t="shared" si="77"/>
        <v/>
      </c>
      <c r="V364" s="90" t="str">
        <f t="shared" si="77"/>
        <v/>
      </c>
      <c r="W364" s="90" t="str">
        <f t="shared" si="77"/>
        <v/>
      </c>
      <c r="X364" s="90" t="str">
        <f t="shared" si="77"/>
        <v/>
      </c>
      <c r="Y364" s="78" t="str">
        <f t="shared" si="76"/>
        <v/>
      </c>
    </row>
    <row r="365" spans="1:25">
      <c r="A365" s="91">
        <f t="shared" si="70"/>
        <v>41816</v>
      </c>
      <c r="B365" s="90">
        <f t="shared" si="76"/>
        <v>1</v>
      </c>
      <c r="C365" s="90">
        <f t="shared" si="77"/>
        <v>1.0734999999999999</v>
      </c>
      <c r="D365" s="90">
        <f t="shared" si="77"/>
        <v>3.4544000000000001</v>
      </c>
      <c r="E365" s="90">
        <f t="shared" si="77"/>
        <v>1</v>
      </c>
      <c r="F365" s="90">
        <f t="shared" si="77"/>
        <v>1</v>
      </c>
      <c r="G365" s="90">
        <f t="shared" si="77"/>
        <v>1</v>
      </c>
      <c r="H365" s="90">
        <f t="shared" si="77"/>
        <v>30.54</v>
      </c>
      <c r="I365" s="90">
        <f t="shared" si="77"/>
        <v>1</v>
      </c>
      <c r="J365" s="90">
        <f t="shared" si="77"/>
        <v>3.0268999999999999</v>
      </c>
      <c r="K365" s="90">
        <f t="shared" si="77"/>
        <v>0.94059999999999999</v>
      </c>
      <c r="L365" s="90">
        <f t="shared" si="77"/>
        <v>1</v>
      </c>
      <c r="M365" s="90">
        <f t="shared" si="77"/>
        <v>1</v>
      </c>
      <c r="N365" s="90">
        <f t="shared" si="77"/>
        <v>0.94059999999999999</v>
      </c>
      <c r="O365" s="90">
        <f t="shared" si="77"/>
        <v>1.1748000000000001</v>
      </c>
      <c r="P365" s="90">
        <f t="shared" si="77"/>
        <v>1</v>
      </c>
      <c r="Q365" s="90" t="str">
        <f t="shared" si="77"/>
        <v/>
      </c>
      <c r="R365" s="90" t="str">
        <f t="shared" si="77"/>
        <v/>
      </c>
      <c r="S365" s="90" t="str">
        <f t="shared" si="77"/>
        <v/>
      </c>
      <c r="T365" s="90" t="str">
        <f t="shared" si="77"/>
        <v/>
      </c>
      <c r="U365" s="90" t="str">
        <f t="shared" si="77"/>
        <v/>
      </c>
      <c r="V365" s="90" t="str">
        <f t="shared" si="77"/>
        <v/>
      </c>
      <c r="W365" s="90" t="str">
        <f t="shared" si="77"/>
        <v/>
      </c>
      <c r="X365" s="90" t="str">
        <f t="shared" si="77"/>
        <v/>
      </c>
      <c r="Y365" s="78" t="str">
        <f t="shared" si="76"/>
        <v/>
      </c>
    </row>
    <row r="366" spans="1:25">
      <c r="A366" s="91">
        <f t="shared" si="70"/>
        <v>41817</v>
      </c>
      <c r="B366" s="90">
        <f t="shared" si="76"/>
        <v>1</v>
      </c>
      <c r="C366" s="90">
        <f t="shared" si="76"/>
        <v>1.075</v>
      </c>
      <c r="D366" s="90">
        <f t="shared" si="76"/>
        <v>3.4657</v>
      </c>
      <c r="E366" s="90">
        <f t="shared" si="76"/>
        <v>1</v>
      </c>
      <c r="F366" s="90">
        <f t="shared" si="76"/>
        <v>1</v>
      </c>
      <c r="G366" s="90">
        <f t="shared" si="76"/>
        <v>1</v>
      </c>
      <c r="H366" s="90">
        <f t="shared" si="76"/>
        <v>30.65</v>
      </c>
      <c r="I366" s="90">
        <f t="shared" si="76"/>
        <v>1</v>
      </c>
      <c r="J366" s="90">
        <f t="shared" si="76"/>
        <v>3.0287999999999999</v>
      </c>
      <c r="K366" s="90">
        <f t="shared" si="76"/>
        <v>0.94369999999999998</v>
      </c>
      <c r="L366" s="90">
        <f t="shared" si="76"/>
        <v>1</v>
      </c>
      <c r="M366" s="90">
        <f t="shared" si="76"/>
        <v>1</v>
      </c>
      <c r="N366" s="90">
        <f t="shared" si="76"/>
        <v>0.94369999999999998</v>
      </c>
      <c r="O366" s="90">
        <f t="shared" si="76"/>
        <v>1.179</v>
      </c>
      <c r="P366" s="90">
        <f t="shared" si="76"/>
        <v>1</v>
      </c>
      <c r="Q366" s="90" t="str">
        <f t="shared" si="76"/>
        <v/>
      </c>
      <c r="R366" s="90" t="str">
        <f t="shared" si="76"/>
        <v/>
      </c>
      <c r="S366" s="90" t="str">
        <f t="shared" si="76"/>
        <v/>
      </c>
      <c r="T366" s="90" t="str">
        <f t="shared" si="76"/>
        <v/>
      </c>
      <c r="U366" s="90" t="str">
        <f t="shared" si="76"/>
        <v/>
      </c>
      <c r="V366" s="90" t="str">
        <f t="shared" si="76"/>
        <v/>
      </c>
      <c r="W366" s="90" t="str">
        <f t="shared" si="76"/>
        <v/>
      </c>
      <c r="X366" s="90" t="str">
        <f t="shared" si="76"/>
        <v/>
      </c>
    </row>
    <row r="367" spans="1:25">
      <c r="A367" s="91">
        <f t="shared" si="70"/>
        <v>41818</v>
      </c>
      <c r="B367" s="90">
        <f t="shared" si="76"/>
        <v>1</v>
      </c>
      <c r="C367" s="90">
        <f t="shared" si="76"/>
        <v>1.075</v>
      </c>
      <c r="D367" s="90">
        <f t="shared" si="76"/>
        <v>3.4657</v>
      </c>
      <c r="E367" s="90">
        <f t="shared" si="76"/>
        <v>1</v>
      </c>
      <c r="F367" s="90">
        <f t="shared" si="76"/>
        <v>1</v>
      </c>
      <c r="G367" s="90">
        <f t="shared" si="76"/>
        <v>1</v>
      </c>
      <c r="H367" s="90">
        <f t="shared" si="76"/>
        <v>30.65</v>
      </c>
      <c r="I367" s="90">
        <f t="shared" si="76"/>
        <v>1</v>
      </c>
      <c r="J367" s="90">
        <f t="shared" si="76"/>
        <v>3.0287999999999999</v>
      </c>
      <c r="K367" s="90">
        <f t="shared" si="76"/>
        <v>0.94369999999999998</v>
      </c>
      <c r="L367" s="90">
        <f t="shared" si="76"/>
        <v>1</v>
      </c>
      <c r="M367" s="90">
        <f t="shared" si="76"/>
        <v>1</v>
      </c>
      <c r="N367" s="90">
        <f t="shared" si="76"/>
        <v>0.94369999999999998</v>
      </c>
      <c r="O367" s="90">
        <f t="shared" si="76"/>
        <v>1.179</v>
      </c>
      <c r="P367" s="90">
        <f t="shared" si="76"/>
        <v>1</v>
      </c>
      <c r="Q367" s="90" t="str">
        <f t="shared" si="76"/>
        <v/>
      </c>
      <c r="R367" s="90" t="str">
        <f t="shared" si="76"/>
        <v/>
      </c>
      <c r="S367" s="90" t="str">
        <f t="shared" si="76"/>
        <v/>
      </c>
      <c r="T367" s="90" t="str">
        <f t="shared" si="76"/>
        <v/>
      </c>
      <c r="U367" s="90" t="str">
        <f t="shared" si="76"/>
        <v/>
      </c>
      <c r="V367" s="90" t="str">
        <f t="shared" si="76"/>
        <v/>
      </c>
      <c r="W367" s="90" t="str">
        <f t="shared" si="76"/>
        <v/>
      </c>
      <c r="X367" s="90" t="str">
        <f t="shared" si="76"/>
        <v/>
      </c>
    </row>
    <row r="368" spans="1:25">
      <c r="A368" s="91">
        <f t="shared" si="70"/>
        <v>41819</v>
      </c>
      <c r="B368" s="90">
        <f t="shared" si="76"/>
        <v>1</v>
      </c>
      <c r="C368" s="90">
        <f t="shared" si="76"/>
        <v>1.075</v>
      </c>
      <c r="D368" s="90">
        <f t="shared" si="76"/>
        <v>3.4657</v>
      </c>
      <c r="E368" s="90">
        <f t="shared" si="76"/>
        <v>1</v>
      </c>
      <c r="F368" s="90">
        <f t="shared" si="76"/>
        <v>1</v>
      </c>
      <c r="G368" s="90">
        <f t="shared" si="76"/>
        <v>1</v>
      </c>
      <c r="H368" s="90">
        <f t="shared" si="76"/>
        <v>30.65</v>
      </c>
      <c r="I368" s="90">
        <f t="shared" si="76"/>
        <v>1</v>
      </c>
      <c r="J368" s="90">
        <f t="shared" si="76"/>
        <v>3.0287999999999999</v>
      </c>
      <c r="K368" s="90">
        <f t="shared" si="76"/>
        <v>0.94369999999999998</v>
      </c>
      <c r="L368" s="90">
        <f t="shared" si="76"/>
        <v>1</v>
      </c>
      <c r="M368" s="90">
        <f t="shared" si="76"/>
        <v>1</v>
      </c>
      <c r="N368" s="90">
        <f t="shared" si="76"/>
        <v>0.94369999999999998</v>
      </c>
      <c r="O368" s="90">
        <f t="shared" si="76"/>
        <v>1.179</v>
      </c>
      <c r="P368" s="90">
        <f t="shared" si="76"/>
        <v>1</v>
      </c>
      <c r="Q368" s="90" t="str">
        <f t="shared" si="76"/>
        <v/>
      </c>
      <c r="R368" s="90" t="str">
        <f t="shared" si="76"/>
        <v/>
      </c>
      <c r="S368" s="90" t="str">
        <f t="shared" si="76"/>
        <v/>
      </c>
      <c r="T368" s="90" t="str">
        <f t="shared" si="76"/>
        <v/>
      </c>
      <c r="U368" s="90" t="str">
        <f t="shared" si="76"/>
        <v/>
      </c>
      <c r="V368" s="90" t="str">
        <f t="shared" si="76"/>
        <v/>
      </c>
      <c r="W368" s="90" t="str">
        <f t="shared" si="76"/>
        <v/>
      </c>
      <c r="X368" s="90" t="str">
        <f t="shared" si="76"/>
        <v/>
      </c>
    </row>
    <row r="369" spans="1:25">
      <c r="A369" s="91">
        <f t="shared" si="70"/>
        <v>41820</v>
      </c>
      <c r="B369" s="90">
        <f t="shared" si="76"/>
        <v>1</v>
      </c>
      <c r="C369" s="90">
        <f t="shared" si="76"/>
        <v>1.0761000000000001</v>
      </c>
      <c r="D369" s="90">
        <f t="shared" si="76"/>
        <v>3.4594999999999998</v>
      </c>
      <c r="E369" s="90">
        <f t="shared" si="76"/>
        <v>1</v>
      </c>
      <c r="F369" s="90">
        <f t="shared" si="76"/>
        <v>1</v>
      </c>
      <c r="G369" s="90">
        <f t="shared" si="76"/>
        <v>1</v>
      </c>
      <c r="H369" s="90">
        <f t="shared" si="76"/>
        <v>30.56</v>
      </c>
      <c r="I369" s="90">
        <f t="shared" si="76"/>
        <v>1</v>
      </c>
      <c r="J369" s="90">
        <f t="shared" si="76"/>
        <v>3.0243000000000002</v>
      </c>
      <c r="K369" s="90">
        <f t="shared" si="76"/>
        <v>0.94199999999999995</v>
      </c>
      <c r="L369" s="90">
        <f t="shared" si="76"/>
        <v>1</v>
      </c>
      <c r="M369" s="90">
        <f t="shared" si="76"/>
        <v>1</v>
      </c>
      <c r="N369" s="90">
        <f t="shared" si="76"/>
        <v>0.94199999999999995</v>
      </c>
      <c r="O369" s="90">
        <f t="shared" si="76"/>
        <v>1.1762999999999999</v>
      </c>
      <c r="P369" s="90">
        <f t="shared" si="76"/>
        <v>1</v>
      </c>
      <c r="Q369" s="90" t="str">
        <f t="shared" si="76"/>
        <v/>
      </c>
      <c r="R369" s="90" t="str">
        <f t="shared" si="76"/>
        <v/>
      </c>
      <c r="S369" s="90" t="str">
        <f t="shared" si="76"/>
        <v/>
      </c>
      <c r="T369" s="90" t="str">
        <f t="shared" si="76"/>
        <v/>
      </c>
      <c r="U369" s="90" t="str">
        <f t="shared" si="76"/>
        <v/>
      </c>
      <c r="V369" s="90" t="str">
        <f t="shared" si="76"/>
        <v/>
      </c>
      <c r="W369" s="90" t="str">
        <f t="shared" si="76"/>
        <v/>
      </c>
      <c r="X369" s="90" t="str">
        <f t="shared" si="76"/>
        <v/>
      </c>
      <c r="Y369" s="78" t="str">
        <f t="shared" si="76"/>
        <v/>
      </c>
    </row>
    <row r="370" spans="1:25">
      <c r="A370" s="91">
        <f t="shared" si="70"/>
        <v>41821</v>
      </c>
      <c r="B370" s="90">
        <f t="shared" si="76"/>
        <v>1</v>
      </c>
      <c r="C370" s="90">
        <f t="shared" si="76"/>
        <v>1.0785</v>
      </c>
      <c r="D370" s="90">
        <f t="shared" si="76"/>
        <v>3.472</v>
      </c>
      <c r="E370" s="90">
        <f t="shared" si="76"/>
        <v>1</v>
      </c>
      <c r="F370" s="90">
        <f t="shared" si="76"/>
        <v>1</v>
      </c>
      <c r="G370" s="90">
        <f t="shared" si="76"/>
        <v>1</v>
      </c>
      <c r="H370" s="90">
        <f t="shared" si="76"/>
        <v>30.64</v>
      </c>
      <c r="I370" s="90">
        <f t="shared" si="76"/>
        <v>1</v>
      </c>
      <c r="J370" s="90">
        <f t="shared" si="76"/>
        <v>3.0324</v>
      </c>
      <c r="K370" s="90">
        <f t="shared" si="76"/>
        <v>0.94540000000000002</v>
      </c>
      <c r="L370" s="90">
        <f t="shared" si="76"/>
        <v>1</v>
      </c>
      <c r="M370" s="90">
        <f t="shared" si="76"/>
        <v>1</v>
      </c>
      <c r="N370" s="90">
        <f t="shared" si="76"/>
        <v>0.94540000000000002</v>
      </c>
      <c r="O370" s="90">
        <f t="shared" si="76"/>
        <v>1.1787000000000001</v>
      </c>
      <c r="P370" s="90">
        <f t="shared" si="76"/>
        <v>1</v>
      </c>
      <c r="Q370" s="90" t="str">
        <f t="shared" si="76"/>
        <v/>
      </c>
      <c r="R370" s="90" t="str">
        <f t="shared" si="76"/>
        <v/>
      </c>
      <c r="S370" s="90" t="str">
        <f t="shared" si="76"/>
        <v/>
      </c>
      <c r="T370" s="90" t="str">
        <f t="shared" si="76"/>
        <v/>
      </c>
      <c r="U370" s="90" t="str">
        <f t="shared" si="76"/>
        <v/>
      </c>
      <c r="V370" s="90" t="str">
        <f t="shared" si="76"/>
        <v/>
      </c>
      <c r="W370" s="90" t="str">
        <f t="shared" si="76"/>
        <v/>
      </c>
      <c r="X370" s="90" t="str">
        <f t="shared" si="76"/>
        <v/>
      </c>
      <c r="Y370" s="78" t="str">
        <f t="shared" si="76"/>
        <v/>
      </c>
    </row>
    <row r="371" spans="1:25">
      <c r="A371" s="91">
        <f t="shared" si="70"/>
        <v>41822</v>
      </c>
      <c r="B371" s="90">
        <f t="shared" si="76"/>
        <v>1</v>
      </c>
      <c r="C371" s="90">
        <f t="shared" ref="C371:X372" si="78">IF(C$3="","",IF(C$3="AUD",1,IF(ISNA(VLOOKUP($A371,RBA_Curr_Exch,HLOOKUP(C$3,RBA_Stations,2,FALSE),FALSE)),VLOOKUP($A371,RBA_Curr_Exch,HLOOKUP(C$3,RBA_Stations,2,FALSE),TRUE),VLOOKUP($A371,RBA_Curr_Exch,HLOOKUP(C$3,RBA_Stations,2,FALSE),FALSE))))</f>
        <v>1.0785</v>
      </c>
      <c r="D371" s="90">
        <f t="shared" si="78"/>
        <v>3.472</v>
      </c>
      <c r="E371" s="90">
        <f t="shared" si="78"/>
        <v>1</v>
      </c>
      <c r="F371" s="90">
        <f t="shared" si="78"/>
        <v>1</v>
      </c>
      <c r="G371" s="90">
        <f t="shared" si="78"/>
        <v>1</v>
      </c>
      <c r="H371" s="90">
        <f t="shared" si="78"/>
        <v>30.64</v>
      </c>
      <c r="I371" s="90">
        <f t="shared" si="78"/>
        <v>1</v>
      </c>
      <c r="J371" s="90">
        <f t="shared" si="78"/>
        <v>3.0324</v>
      </c>
      <c r="K371" s="90">
        <f t="shared" si="78"/>
        <v>0.94540000000000002</v>
      </c>
      <c r="L371" s="90">
        <f t="shared" si="78"/>
        <v>1</v>
      </c>
      <c r="M371" s="90">
        <f t="shared" si="78"/>
        <v>1</v>
      </c>
      <c r="N371" s="90">
        <f t="shared" si="78"/>
        <v>0.94540000000000002</v>
      </c>
      <c r="O371" s="90">
        <f t="shared" si="78"/>
        <v>1.1787000000000001</v>
      </c>
      <c r="P371" s="90">
        <f t="shared" si="78"/>
        <v>1</v>
      </c>
      <c r="Q371" s="90" t="str">
        <f t="shared" si="78"/>
        <v/>
      </c>
      <c r="R371" s="90" t="str">
        <f t="shared" si="78"/>
        <v/>
      </c>
      <c r="S371" s="90" t="str">
        <f t="shared" si="78"/>
        <v/>
      </c>
      <c r="T371" s="90" t="str">
        <f t="shared" si="78"/>
        <v/>
      </c>
      <c r="U371" s="90" t="str">
        <f t="shared" si="78"/>
        <v/>
      </c>
      <c r="V371" s="90" t="str">
        <f t="shared" si="78"/>
        <v/>
      </c>
      <c r="W371" s="90" t="str">
        <f t="shared" si="78"/>
        <v/>
      </c>
      <c r="X371" s="90" t="str">
        <f t="shared" si="78"/>
        <v/>
      </c>
      <c r="Y371" s="78" t="str">
        <f t="shared" si="76"/>
        <v/>
      </c>
    </row>
    <row r="372" spans="1:25">
      <c r="A372" s="91">
        <f t="shared" si="70"/>
        <v>41823</v>
      </c>
      <c r="B372" s="90">
        <f t="shared" si="76"/>
        <v>1</v>
      </c>
      <c r="C372" s="90">
        <f t="shared" si="78"/>
        <v>1.0785</v>
      </c>
      <c r="D372" s="90">
        <f t="shared" si="78"/>
        <v>3.472</v>
      </c>
      <c r="E372" s="90">
        <f t="shared" si="78"/>
        <v>1</v>
      </c>
      <c r="F372" s="90">
        <f t="shared" si="78"/>
        <v>1</v>
      </c>
      <c r="G372" s="90">
        <f t="shared" si="78"/>
        <v>1</v>
      </c>
      <c r="H372" s="90">
        <f t="shared" si="78"/>
        <v>30.64</v>
      </c>
      <c r="I372" s="90">
        <f t="shared" si="78"/>
        <v>1</v>
      </c>
      <c r="J372" s="90">
        <f t="shared" si="78"/>
        <v>3.0324</v>
      </c>
      <c r="K372" s="90">
        <f t="shared" si="78"/>
        <v>0.94540000000000002</v>
      </c>
      <c r="L372" s="90">
        <f t="shared" si="78"/>
        <v>1</v>
      </c>
      <c r="M372" s="90">
        <f t="shared" si="78"/>
        <v>1</v>
      </c>
      <c r="N372" s="90">
        <f t="shared" si="78"/>
        <v>0.94540000000000002</v>
      </c>
      <c r="O372" s="90">
        <f t="shared" si="78"/>
        <v>1.1787000000000001</v>
      </c>
      <c r="P372" s="90">
        <f t="shared" si="78"/>
        <v>1</v>
      </c>
      <c r="Q372" s="90" t="str">
        <f t="shared" si="78"/>
        <v/>
      </c>
      <c r="R372" s="90" t="str">
        <f t="shared" si="78"/>
        <v/>
      </c>
      <c r="S372" s="90" t="str">
        <f t="shared" si="78"/>
        <v/>
      </c>
      <c r="T372" s="90" t="str">
        <f t="shared" si="78"/>
        <v/>
      </c>
      <c r="U372" s="90" t="str">
        <f t="shared" si="78"/>
        <v/>
      </c>
      <c r="V372" s="90" t="str">
        <f t="shared" si="78"/>
        <v/>
      </c>
      <c r="W372" s="90" t="str">
        <f t="shared" si="78"/>
        <v/>
      </c>
      <c r="X372" s="90" t="str">
        <f t="shared" si="78"/>
        <v/>
      </c>
      <c r="Y372" s="78" t="str">
        <f t="shared" si="76"/>
        <v/>
      </c>
    </row>
    <row r="373" spans="1:25">
      <c r="A373" s="117"/>
    </row>
  </sheetData>
  <sheetProtection sheet="1" objects="1" scenarios="1" formatColumns="0" formatRows="0"/>
  <mergeCells count="3">
    <mergeCell ref="A1:X1"/>
    <mergeCell ref="A2:A3"/>
    <mergeCell ref="Z2:AN2"/>
  </mergeCells>
  <dataValidations count="1">
    <dataValidation type="list" allowBlank="1" showInputMessage="1" showErrorMessage="1" sqref="B3:X3">
      <formula1>RBA_Currencies</formula1>
    </dataValidation>
  </dataValidation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F262"/>
  <sheetViews>
    <sheetView zoomScale="92" zoomScaleNormal="92" workbookViewId="0">
      <selection activeCell="T11" sqref="T11"/>
    </sheetView>
  </sheetViews>
  <sheetFormatPr defaultRowHeight="12.75"/>
  <cols>
    <col min="1" max="1" width="13.7109375" style="30" customWidth="1"/>
    <col min="2" max="2" width="10.7109375" style="27" customWidth="1"/>
    <col min="3" max="5" width="10.7109375" style="29" customWidth="1"/>
    <col min="6" max="12" width="10.7109375" style="27" customWidth="1"/>
    <col min="13" max="13" width="10.7109375" style="28" customWidth="1"/>
    <col min="14" max="14" width="12.7109375" style="27" customWidth="1"/>
    <col min="15" max="15" width="13.28515625" style="27" customWidth="1"/>
    <col min="16" max="18" width="10.7109375" style="26" customWidth="1"/>
    <col min="19" max="16384" width="9.140625" style="26"/>
  </cols>
  <sheetData>
    <row r="1" spans="1:58" ht="15.75" customHeight="1">
      <c r="A1" s="291" t="s">
        <v>188</v>
      </c>
      <c r="B1" s="291"/>
      <c r="C1" s="291"/>
      <c r="D1" s="291"/>
      <c r="E1" s="291"/>
      <c r="F1" s="291"/>
      <c r="G1" s="291"/>
      <c r="H1" s="291"/>
      <c r="I1" s="291"/>
      <c r="J1" s="291"/>
      <c r="K1" s="291"/>
      <c r="L1" s="291"/>
      <c r="M1" s="291"/>
      <c r="N1" s="291"/>
      <c r="O1" s="291"/>
      <c r="P1" s="49"/>
      <c r="Q1" s="49"/>
      <c r="R1" s="49"/>
    </row>
    <row r="2" spans="1:58" ht="15.75" customHeight="1">
      <c r="A2" s="292" t="s">
        <v>111</v>
      </c>
      <c r="B2" s="292"/>
      <c r="C2" s="292"/>
      <c r="D2" s="292"/>
      <c r="E2" s="292"/>
      <c r="F2" s="292"/>
      <c r="G2" s="292"/>
      <c r="H2" s="292"/>
      <c r="I2" s="292"/>
      <c r="J2" s="292"/>
      <c r="K2" s="292"/>
      <c r="L2" s="292"/>
      <c r="M2" s="292"/>
      <c r="N2" s="292"/>
      <c r="O2" s="292"/>
      <c r="P2" s="49"/>
      <c r="Q2" s="49"/>
      <c r="R2" s="49"/>
    </row>
    <row r="3" spans="1:58" s="43" customFormat="1" ht="12.75" customHeight="1">
      <c r="A3" s="294" t="s">
        <v>189</v>
      </c>
      <c r="B3" s="46" t="s">
        <v>110</v>
      </c>
      <c r="C3" s="47" t="s">
        <v>109</v>
      </c>
      <c r="D3" s="52" t="s">
        <v>108</v>
      </c>
      <c r="E3" s="48" t="s">
        <v>107</v>
      </c>
      <c r="F3" s="52" t="s">
        <v>106</v>
      </c>
      <c r="G3" s="46" t="s">
        <v>105</v>
      </c>
      <c r="H3" s="52" t="s">
        <v>104</v>
      </c>
      <c r="I3" s="52" t="s">
        <v>103</v>
      </c>
      <c r="J3" s="52" t="s">
        <v>102</v>
      </c>
      <c r="K3" s="52" t="s">
        <v>101</v>
      </c>
      <c r="L3" s="43" t="s">
        <v>100</v>
      </c>
      <c r="M3" s="43" t="s">
        <v>99</v>
      </c>
      <c r="N3" s="44" t="s">
        <v>98</v>
      </c>
      <c r="O3" s="43" t="s">
        <v>97</v>
      </c>
    </row>
    <row r="4" spans="1:58" s="43" customFormat="1" ht="12">
      <c r="A4" s="293"/>
      <c r="B4" s="46" t="s">
        <v>96</v>
      </c>
      <c r="C4" s="47" t="s">
        <v>95</v>
      </c>
      <c r="D4" s="52" t="s">
        <v>94</v>
      </c>
      <c r="E4" s="48" t="s">
        <v>93</v>
      </c>
      <c r="F4" s="52"/>
      <c r="G4" s="46" t="s">
        <v>92</v>
      </c>
      <c r="H4" s="52" t="s">
        <v>82</v>
      </c>
      <c r="I4" s="52" t="s">
        <v>91</v>
      </c>
      <c r="J4" s="52" t="s">
        <v>90</v>
      </c>
      <c r="K4" s="52" t="s">
        <v>89</v>
      </c>
      <c r="L4" s="43" t="s">
        <v>88</v>
      </c>
      <c r="M4" s="43" t="s">
        <v>87</v>
      </c>
      <c r="N4" s="44" t="s">
        <v>82</v>
      </c>
      <c r="O4" s="43" t="s">
        <v>86</v>
      </c>
    </row>
    <row r="5" spans="1:58" s="43" customFormat="1" ht="12">
      <c r="A5" s="293"/>
      <c r="B5" s="46" t="s">
        <v>82</v>
      </c>
      <c r="C5" s="47" t="s">
        <v>85</v>
      </c>
      <c r="D5" s="52"/>
      <c r="E5" s="45"/>
      <c r="F5" s="52"/>
      <c r="G5" s="46" t="s">
        <v>84</v>
      </c>
      <c r="H5" s="52"/>
      <c r="I5" s="52"/>
      <c r="J5" s="52" t="s">
        <v>82</v>
      </c>
      <c r="K5" s="52"/>
      <c r="M5" s="43" t="s">
        <v>83</v>
      </c>
      <c r="N5" s="44"/>
      <c r="O5" s="43" t="s">
        <v>81</v>
      </c>
    </row>
    <row r="6" spans="1:58" s="41" customFormat="1" ht="11.25">
      <c r="A6" s="41" t="s">
        <v>80</v>
      </c>
      <c r="B6" s="42">
        <v>41639</v>
      </c>
      <c r="C6" s="42">
        <v>41639</v>
      </c>
      <c r="D6" s="42">
        <v>41639</v>
      </c>
      <c r="E6" s="42">
        <v>41639</v>
      </c>
      <c r="F6" s="42">
        <v>41639</v>
      </c>
      <c r="G6" s="42">
        <v>41639</v>
      </c>
      <c r="H6" s="42">
        <v>41639</v>
      </c>
      <c r="I6" s="42">
        <v>41639</v>
      </c>
      <c r="J6" s="42">
        <v>41639</v>
      </c>
      <c r="K6" s="42">
        <v>41639</v>
      </c>
      <c r="L6" s="42">
        <v>41639</v>
      </c>
      <c r="M6" s="42">
        <v>41639</v>
      </c>
      <c r="N6" s="42">
        <v>41639</v>
      </c>
      <c r="O6" s="42">
        <v>41639</v>
      </c>
    </row>
    <row r="7" spans="1:58" s="40" customFormat="1" ht="11.25">
      <c r="A7" s="40" t="s">
        <v>79</v>
      </c>
      <c r="B7" s="37" t="s">
        <v>78</v>
      </c>
      <c r="C7" s="37" t="s">
        <v>77</v>
      </c>
      <c r="D7" s="37" t="s">
        <v>77</v>
      </c>
      <c r="E7" s="37" t="s">
        <v>77</v>
      </c>
      <c r="F7" s="37" t="s">
        <v>77</v>
      </c>
      <c r="G7" s="37" t="s">
        <v>77</v>
      </c>
      <c r="H7" s="37" t="s">
        <v>77</v>
      </c>
      <c r="I7" s="37" t="s">
        <v>77</v>
      </c>
      <c r="J7" s="37" t="s">
        <v>77</v>
      </c>
      <c r="K7" s="37" t="s">
        <v>77</v>
      </c>
      <c r="L7" s="37" t="s">
        <v>77</v>
      </c>
      <c r="M7" s="37" t="s">
        <v>77</v>
      </c>
      <c r="N7" s="37" t="s">
        <v>77</v>
      </c>
      <c r="O7" s="37" t="s">
        <v>77</v>
      </c>
    </row>
    <row r="8" spans="1:58" s="31" customFormat="1" ht="11.25">
      <c r="A8" s="39" t="s">
        <v>76</v>
      </c>
      <c r="B8" s="38" t="s">
        <v>75</v>
      </c>
      <c r="C8" s="38" t="s">
        <v>74</v>
      </c>
      <c r="D8" s="38" t="s">
        <v>73</v>
      </c>
      <c r="E8" s="38" t="s">
        <v>72</v>
      </c>
      <c r="F8" s="38" t="s">
        <v>71</v>
      </c>
      <c r="G8" s="38" t="s">
        <v>70</v>
      </c>
      <c r="H8" s="38" t="s">
        <v>69</v>
      </c>
      <c r="I8" s="38" t="s">
        <v>68</v>
      </c>
      <c r="J8" s="38" t="s">
        <v>67</v>
      </c>
      <c r="K8" s="38" t="s">
        <v>66</v>
      </c>
      <c r="L8" s="38" t="s">
        <v>65</v>
      </c>
      <c r="M8" s="38" t="s">
        <v>64</v>
      </c>
      <c r="N8" s="38" t="s">
        <v>63</v>
      </c>
      <c r="O8" s="38" t="s">
        <v>62</v>
      </c>
      <c r="P8" s="37"/>
      <c r="Q8" s="37"/>
      <c r="R8" s="36"/>
      <c r="S8" s="35"/>
      <c r="T8" s="32"/>
      <c r="U8" s="32"/>
      <c r="V8" s="32"/>
      <c r="W8" s="32"/>
      <c r="X8" s="32"/>
      <c r="Y8" s="32"/>
      <c r="Z8" s="32"/>
      <c r="AA8" s="32"/>
      <c r="AB8" s="32"/>
      <c r="AC8" s="32"/>
      <c r="AD8" s="32"/>
      <c r="AE8" s="32"/>
      <c r="AF8" s="32"/>
      <c r="AG8" s="32"/>
      <c r="AH8" s="32"/>
      <c r="AI8" s="32"/>
      <c r="AJ8" s="32"/>
      <c r="AK8" s="32"/>
      <c r="AL8" s="32"/>
      <c r="AM8" s="32"/>
      <c r="AN8" s="32"/>
      <c r="AO8" s="32"/>
      <c r="AP8" s="32"/>
      <c r="AQ8" s="34"/>
      <c r="AR8" s="32"/>
      <c r="AT8" s="32"/>
      <c r="AU8" s="32"/>
      <c r="AV8" s="32"/>
      <c r="AW8" s="32"/>
      <c r="AX8" s="33"/>
      <c r="AY8" s="33"/>
      <c r="AZ8" s="32"/>
      <c r="BA8" s="32"/>
      <c r="BB8" s="33"/>
      <c r="BC8" s="32"/>
      <c r="BD8" s="33"/>
      <c r="BF8" s="32"/>
    </row>
    <row r="9" spans="1:58" s="31" customFormat="1" ht="11.25">
      <c r="A9" s="39"/>
      <c r="B9" s="38" t="str">
        <f>MID(B8,4,LEN(B8))</f>
        <v>USD</v>
      </c>
      <c r="C9" s="38" t="str">
        <f t="shared" ref="C9:O9" si="0">MID(C8,4,LEN(C8))</f>
        <v>TWI</v>
      </c>
      <c r="D9" s="38" t="str">
        <f t="shared" si="0"/>
        <v>CR</v>
      </c>
      <c r="E9" s="38" t="str">
        <f t="shared" si="0"/>
        <v>JY</v>
      </c>
      <c r="F9" s="38" t="str">
        <f t="shared" si="0"/>
        <v>EUR</v>
      </c>
      <c r="G9" s="38" t="str">
        <f t="shared" si="0"/>
        <v>UKPS</v>
      </c>
      <c r="H9" s="38" t="str">
        <f t="shared" si="0"/>
        <v>SD</v>
      </c>
      <c r="I9" s="38" t="str">
        <f t="shared" si="0"/>
        <v>TB</v>
      </c>
      <c r="J9" s="38" t="str">
        <f t="shared" si="0"/>
        <v>NZD</v>
      </c>
      <c r="K9" s="38" t="str">
        <f t="shared" si="0"/>
        <v>MR</v>
      </c>
      <c r="L9" s="38" t="str">
        <f t="shared" si="0"/>
        <v>IR</v>
      </c>
      <c r="M9" s="38" t="str">
        <f t="shared" si="0"/>
        <v>UAED</v>
      </c>
      <c r="N9" s="38" t="str">
        <f t="shared" si="0"/>
        <v>CD</v>
      </c>
      <c r="O9" s="38" t="str">
        <f t="shared" si="0"/>
        <v>SARD</v>
      </c>
      <c r="P9" s="37"/>
      <c r="Q9" s="37"/>
      <c r="R9" s="36"/>
      <c r="S9" s="35"/>
      <c r="T9" s="32"/>
      <c r="U9" s="32"/>
      <c r="V9" s="32"/>
      <c r="W9" s="32"/>
      <c r="X9" s="32"/>
      <c r="Y9" s="32"/>
      <c r="Z9" s="32"/>
      <c r="AA9" s="32"/>
      <c r="AB9" s="32"/>
      <c r="AC9" s="32"/>
      <c r="AD9" s="32"/>
      <c r="AE9" s="32"/>
      <c r="AF9" s="32"/>
      <c r="AG9" s="32"/>
      <c r="AH9" s="32"/>
      <c r="AI9" s="32"/>
      <c r="AJ9" s="32"/>
      <c r="AK9" s="32"/>
      <c r="AL9" s="32"/>
      <c r="AM9" s="32"/>
      <c r="AN9" s="32"/>
      <c r="AO9" s="32"/>
      <c r="AP9" s="32"/>
      <c r="AQ9" s="34"/>
      <c r="AR9" s="32"/>
      <c r="AT9" s="32"/>
      <c r="AU9" s="32"/>
      <c r="AV9" s="32"/>
      <c r="AW9" s="32"/>
      <c r="AX9" s="33"/>
      <c r="AY9" s="33"/>
      <c r="AZ9" s="32"/>
      <c r="BA9" s="32"/>
      <c r="BB9" s="33"/>
      <c r="BC9" s="32"/>
      <c r="BD9" s="33"/>
      <c r="BF9" s="32"/>
    </row>
    <row r="10" spans="1:58" s="31" customFormat="1" ht="11.25">
      <c r="A10" s="39"/>
      <c r="B10" s="38">
        <f>COLUMN()</f>
        <v>2</v>
      </c>
      <c r="C10" s="38">
        <f>COLUMN()</f>
        <v>3</v>
      </c>
      <c r="D10" s="38">
        <f>COLUMN()</f>
        <v>4</v>
      </c>
      <c r="E10" s="38">
        <f>COLUMN()</f>
        <v>5</v>
      </c>
      <c r="F10" s="38">
        <f>COLUMN()</f>
        <v>6</v>
      </c>
      <c r="G10" s="38">
        <f>COLUMN()</f>
        <v>7</v>
      </c>
      <c r="H10" s="38">
        <f>COLUMN()</f>
        <v>8</v>
      </c>
      <c r="I10" s="38">
        <f>COLUMN()</f>
        <v>9</v>
      </c>
      <c r="J10" s="38">
        <f>COLUMN()</f>
        <v>10</v>
      </c>
      <c r="K10" s="38">
        <f>COLUMN()</f>
        <v>11</v>
      </c>
      <c r="L10" s="38">
        <f>COLUMN()</f>
        <v>12</v>
      </c>
      <c r="M10" s="38">
        <f>COLUMN()</f>
        <v>13</v>
      </c>
      <c r="N10" s="38">
        <f>COLUMN()</f>
        <v>14</v>
      </c>
      <c r="O10" s="38">
        <f>COLUMN()</f>
        <v>15</v>
      </c>
      <c r="P10" s="37"/>
      <c r="Q10" s="37"/>
      <c r="R10" s="36"/>
      <c r="S10" s="35"/>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4"/>
      <c r="AR10" s="32"/>
      <c r="AT10" s="32"/>
      <c r="AU10" s="32"/>
      <c r="AV10" s="32"/>
      <c r="AW10" s="32"/>
      <c r="AX10" s="33"/>
      <c r="AY10" s="33"/>
      <c r="AZ10" s="32"/>
      <c r="BA10" s="32"/>
      <c r="BB10" s="33"/>
      <c r="BC10" s="32"/>
      <c r="BD10" s="33"/>
      <c r="BF10" s="32"/>
    </row>
    <row r="11" spans="1:58">
      <c r="A11" s="221">
        <v>41456</v>
      </c>
      <c r="B11" s="222">
        <v>0.9194</v>
      </c>
      <c r="C11" s="223">
        <v>70.8</v>
      </c>
      <c r="D11" s="222">
        <v>5.6364999999999998</v>
      </c>
      <c r="E11" s="224">
        <v>91.43</v>
      </c>
      <c r="F11" s="222">
        <v>0.7056</v>
      </c>
      <c r="G11" s="222">
        <v>0.60389999999999999</v>
      </c>
      <c r="H11" s="222">
        <v>1.1644000000000001</v>
      </c>
      <c r="I11" s="224">
        <v>28.53</v>
      </c>
      <c r="J11" s="222">
        <v>1.1830000000000001</v>
      </c>
      <c r="K11" s="222">
        <v>2.9047999999999998</v>
      </c>
      <c r="L11" s="225">
        <v>9137</v>
      </c>
      <c r="M11" s="222">
        <v>3.3765000000000001</v>
      </c>
      <c r="N11" s="222">
        <v>0.96540000000000004</v>
      </c>
      <c r="O11" s="222">
        <v>9.0753000000000004</v>
      </c>
    </row>
    <row r="12" spans="1:58">
      <c r="A12" s="221">
        <v>41457</v>
      </c>
      <c r="B12" s="222">
        <v>0.91720000000000002</v>
      </c>
      <c r="C12" s="223">
        <v>70.7</v>
      </c>
      <c r="D12" s="222">
        <v>5.6254999999999997</v>
      </c>
      <c r="E12" s="224">
        <v>91.55</v>
      </c>
      <c r="F12" s="222">
        <v>0.70209999999999995</v>
      </c>
      <c r="G12" s="222">
        <v>0.60299999999999998</v>
      </c>
      <c r="H12" s="222">
        <v>1.1620999999999999</v>
      </c>
      <c r="I12" s="224">
        <v>28.41</v>
      </c>
      <c r="J12" s="222">
        <v>1.1776</v>
      </c>
      <c r="K12" s="222">
        <v>2.9079999999999999</v>
      </c>
      <c r="L12" s="225">
        <v>9113</v>
      </c>
      <c r="M12" s="222">
        <v>3.3683999999999998</v>
      </c>
      <c r="N12" s="222">
        <v>0.96450000000000002</v>
      </c>
      <c r="O12" s="222">
        <v>9.1248000000000005</v>
      </c>
    </row>
    <row r="13" spans="1:58">
      <c r="A13" s="221">
        <v>41458</v>
      </c>
      <c r="B13" s="222">
        <v>0.9083</v>
      </c>
      <c r="C13" s="223">
        <v>70.3</v>
      </c>
      <c r="D13" s="222">
        <v>5.5702999999999996</v>
      </c>
      <c r="E13" s="224">
        <v>91.43</v>
      </c>
      <c r="F13" s="222">
        <v>0.7006</v>
      </c>
      <c r="G13" s="222">
        <v>0.59950000000000003</v>
      </c>
      <c r="H13" s="222">
        <v>1.1573</v>
      </c>
      <c r="I13" s="224">
        <v>28.22</v>
      </c>
      <c r="J13" s="222">
        <v>1.1740999999999999</v>
      </c>
      <c r="K13" s="222">
        <v>2.8929</v>
      </c>
      <c r="L13" s="225">
        <v>9027</v>
      </c>
      <c r="M13" s="222">
        <v>3.3357000000000001</v>
      </c>
      <c r="N13" s="222">
        <v>0.95820000000000005</v>
      </c>
      <c r="O13" s="222">
        <v>9.1028000000000002</v>
      </c>
    </row>
    <row r="14" spans="1:58">
      <c r="A14" s="221">
        <v>41459</v>
      </c>
      <c r="B14" s="222">
        <v>0.91200000000000003</v>
      </c>
      <c r="C14" s="223">
        <v>70.400000000000006</v>
      </c>
      <c r="D14" s="222">
        <v>5.5872000000000002</v>
      </c>
      <c r="E14" s="224">
        <v>91.05</v>
      </c>
      <c r="F14" s="222">
        <v>0.7016</v>
      </c>
      <c r="G14" s="222">
        <v>0.59789999999999999</v>
      </c>
      <c r="H14" s="222">
        <v>1.1597</v>
      </c>
      <c r="I14" s="224">
        <v>28.35</v>
      </c>
      <c r="J14" s="222">
        <v>1.1704000000000001</v>
      </c>
      <c r="K14" s="222">
        <v>2.9037999999999999</v>
      </c>
      <c r="L14" s="225">
        <v>9068</v>
      </c>
      <c r="M14" s="222">
        <v>3.3492999999999999</v>
      </c>
      <c r="N14" s="222">
        <v>0.95860000000000001</v>
      </c>
      <c r="O14" s="222">
        <v>9.1752000000000002</v>
      </c>
    </row>
    <row r="15" spans="1:58">
      <c r="A15" s="221">
        <v>41460</v>
      </c>
      <c r="B15" s="222">
        <v>0.91379999999999995</v>
      </c>
      <c r="C15" s="223">
        <v>70.7</v>
      </c>
      <c r="D15" s="222">
        <v>5.6021000000000001</v>
      </c>
      <c r="E15" s="224">
        <v>91.67</v>
      </c>
      <c r="F15" s="222">
        <v>0.70860000000000001</v>
      </c>
      <c r="G15" s="222">
        <v>0.60729999999999995</v>
      </c>
      <c r="H15" s="222">
        <v>1.1661999999999999</v>
      </c>
      <c r="I15" s="224">
        <v>28.47</v>
      </c>
      <c r="J15" s="222">
        <v>1.1701999999999999</v>
      </c>
      <c r="K15" s="222">
        <v>2.9108999999999998</v>
      </c>
      <c r="L15" s="225">
        <v>9086</v>
      </c>
      <c r="M15" s="222">
        <v>3.3559000000000001</v>
      </c>
      <c r="N15" s="222">
        <v>0.96189999999999998</v>
      </c>
      <c r="O15" s="222">
        <v>9.1841000000000008</v>
      </c>
    </row>
    <row r="16" spans="1:58">
      <c r="A16" s="221">
        <v>41463</v>
      </c>
      <c r="B16" s="222">
        <v>0.90510000000000002</v>
      </c>
      <c r="C16" s="223">
        <v>70.400000000000006</v>
      </c>
      <c r="D16" s="222">
        <v>5.5566000000000004</v>
      </c>
      <c r="E16" s="224">
        <v>91.54</v>
      </c>
      <c r="F16" s="222">
        <v>0.70599999999999996</v>
      </c>
      <c r="G16" s="222">
        <v>0.60819999999999996</v>
      </c>
      <c r="H16" s="222">
        <v>1.1629</v>
      </c>
      <c r="I16" s="224">
        <v>28.47</v>
      </c>
      <c r="J16" s="222">
        <v>1.1715</v>
      </c>
      <c r="K16" s="222">
        <v>2.9076</v>
      </c>
      <c r="L16" s="225">
        <v>9010</v>
      </c>
      <c r="M16" s="222">
        <v>3.3239999999999998</v>
      </c>
      <c r="N16" s="222">
        <v>0.95789999999999997</v>
      </c>
      <c r="O16" s="222">
        <v>9.2581000000000007</v>
      </c>
    </row>
    <row r="17" spans="1:15">
      <c r="A17" s="221">
        <v>41464</v>
      </c>
      <c r="B17" s="222">
        <v>0.91369999999999996</v>
      </c>
      <c r="C17" s="223">
        <v>70.8</v>
      </c>
      <c r="D17" s="222">
        <v>5.6014999999999997</v>
      </c>
      <c r="E17" s="224">
        <v>92.49</v>
      </c>
      <c r="F17" s="222">
        <v>0.70909999999999995</v>
      </c>
      <c r="G17" s="222">
        <v>0.61060000000000003</v>
      </c>
      <c r="H17" s="222">
        <v>1.1668000000000001</v>
      </c>
      <c r="I17" s="224">
        <v>28.65</v>
      </c>
      <c r="J17" s="222">
        <v>1.1696</v>
      </c>
      <c r="K17" s="222">
        <v>2.9161000000000001</v>
      </c>
      <c r="L17" s="225">
        <v>9099</v>
      </c>
      <c r="M17" s="222">
        <v>3.3555999999999999</v>
      </c>
      <c r="N17" s="222">
        <v>0.96409999999999996</v>
      </c>
      <c r="O17" s="222">
        <v>9.2603000000000009</v>
      </c>
    </row>
    <row r="18" spans="1:15">
      <c r="A18" s="221">
        <v>41465</v>
      </c>
      <c r="B18" s="222">
        <v>0.91890000000000005</v>
      </c>
      <c r="C18" s="223">
        <v>71.2</v>
      </c>
      <c r="D18" s="222">
        <v>5.6371000000000002</v>
      </c>
      <c r="E18" s="224">
        <v>92.38</v>
      </c>
      <c r="F18" s="222">
        <v>0.71830000000000005</v>
      </c>
      <c r="G18" s="222">
        <v>0.61719999999999997</v>
      </c>
      <c r="H18" s="222">
        <v>1.1729000000000001</v>
      </c>
      <c r="I18" s="224">
        <v>28.72</v>
      </c>
      <c r="J18" s="222">
        <v>1.1694</v>
      </c>
      <c r="K18" s="222">
        <v>2.923</v>
      </c>
      <c r="L18" s="225">
        <v>9157</v>
      </c>
      <c r="M18" s="222">
        <v>3.3746999999999998</v>
      </c>
      <c r="N18" s="222">
        <v>0.96630000000000005</v>
      </c>
      <c r="O18" s="222">
        <v>9.1868999999999996</v>
      </c>
    </row>
    <row r="19" spans="1:15">
      <c r="A19" s="221">
        <v>41466</v>
      </c>
      <c r="B19" s="222">
        <v>0.92949999999999999</v>
      </c>
      <c r="C19" s="223">
        <v>71.3</v>
      </c>
      <c r="D19" s="222">
        <v>5.7016</v>
      </c>
      <c r="E19" s="224">
        <v>91.68</v>
      </c>
      <c r="F19" s="222">
        <v>0.70840000000000003</v>
      </c>
      <c r="G19" s="222">
        <v>0.61370000000000002</v>
      </c>
      <c r="H19" s="222">
        <v>1.1719999999999999</v>
      </c>
      <c r="I19" s="224">
        <v>28.85</v>
      </c>
      <c r="J19" s="222">
        <v>1.1679999999999999</v>
      </c>
      <c r="K19" s="222">
        <v>2.9340000000000002</v>
      </c>
      <c r="L19" s="225">
        <v>9279</v>
      </c>
      <c r="M19" s="222">
        <v>3.4136000000000002</v>
      </c>
      <c r="N19" s="222">
        <v>0.96030000000000004</v>
      </c>
      <c r="O19" s="222">
        <v>9.1692999999999998</v>
      </c>
    </row>
    <row r="20" spans="1:15">
      <c r="A20" s="221">
        <v>41467</v>
      </c>
      <c r="B20" s="222">
        <v>0.91700000000000004</v>
      </c>
      <c r="C20" s="223">
        <v>70.599999999999994</v>
      </c>
      <c r="D20" s="222">
        <v>5.6321000000000003</v>
      </c>
      <c r="E20" s="224">
        <v>90.84</v>
      </c>
      <c r="F20" s="222">
        <v>0.70140000000000002</v>
      </c>
      <c r="G20" s="222">
        <v>0.60440000000000005</v>
      </c>
      <c r="H20" s="222">
        <v>1.1573</v>
      </c>
      <c r="I20" s="224">
        <v>28.54</v>
      </c>
      <c r="J20" s="222">
        <v>1.1664000000000001</v>
      </c>
      <c r="K20" s="222">
        <v>2.9091999999999998</v>
      </c>
      <c r="L20" s="225">
        <v>9159</v>
      </c>
      <c r="M20" s="222">
        <v>3.3677000000000001</v>
      </c>
      <c r="N20" s="222">
        <v>0.95069999999999999</v>
      </c>
      <c r="O20" s="222">
        <v>9.1742000000000008</v>
      </c>
    </row>
    <row r="21" spans="1:15">
      <c r="A21" s="221">
        <v>41470</v>
      </c>
      <c r="B21" s="222">
        <v>0.91069999999999995</v>
      </c>
      <c r="C21" s="223">
        <v>70.099999999999994</v>
      </c>
      <c r="D21" s="222">
        <v>5.5884</v>
      </c>
      <c r="E21" s="224">
        <v>90.4</v>
      </c>
      <c r="F21" s="222">
        <v>0.69669999999999999</v>
      </c>
      <c r="G21" s="222">
        <v>0.60260000000000002</v>
      </c>
      <c r="H21" s="222">
        <v>1.151</v>
      </c>
      <c r="I21" s="224">
        <v>28.37</v>
      </c>
      <c r="J21" s="222">
        <v>1.1649</v>
      </c>
      <c r="K21" s="222">
        <v>2.9015</v>
      </c>
      <c r="L21" s="225">
        <v>9125</v>
      </c>
      <c r="M21" s="222">
        <v>3.3445</v>
      </c>
      <c r="N21" s="222">
        <v>0.94589999999999996</v>
      </c>
      <c r="O21" s="222">
        <v>9.0840999999999994</v>
      </c>
    </row>
    <row r="22" spans="1:15">
      <c r="A22" s="221">
        <v>41471</v>
      </c>
      <c r="B22" s="222">
        <v>0.9194</v>
      </c>
      <c r="C22" s="223">
        <v>70.8</v>
      </c>
      <c r="D22" s="222">
        <v>5.641</v>
      </c>
      <c r="E22" s="224">
        <v>91.72</v>
      </c>
      <c r="F22" s="222">
        <v>0.70230000000000004</v>
      </c>
      <c r="G22" s="222">
        <v>0.60760000000000003</v>
      </c>
      <c r="H22" s="222">
        <v>1.1586000000000001</v>
      </c>
      <c r="I22" s="224">
        <v>28.55</v>
      </c>
      <c r="J22" s="222">
        <v>1.1720999999999999</v>
      </c>
      <c r="K22" s="222">
        <v>2.9222999999999999</v>
      </c>
      <c r="L22" s="225">
        <v>9226</v>
      </c>
      <c r="M22" s="222">
        <v>3.3765000000000001</v>
      </c>
      <c r="N22" s="222">
        <v>0.95850000000000002</v>
      </c>
      <c r="O22" s="222">
        <v>9.0791000000000004</v>
      </c>
    </row>
    <row r="23" spans="1:15">
      <c r="A23" s="221">
        <v>41472</v>
      </c>
      <c r="B23" s="222">
        <v>0.92149999999999999</v>
      </c>
      <c r="C23" s="223">
        <v>70.900000000000006</v>
      </c>
      <c r="D23" s="222">
        <v>5.6515000000000004</v>
      </c>
      <c r="E23" s="224">
        <v>91.6</v>
      </c>
      <c r="F23" s="222">
        <v>0.70179999999999998</v>
      </c>
      <c r="G23" s="222">
        <v>0.61009999999999998</v>
      </c>
      <c r="H23" s="222">
        <v>1.1644000000000001</v>
      </c>
      <c r="I23" s="224">
        <v>28.63</v>
      </c>
      <c r="J23" s="222">
        <v>1.1716</v>
      </c>
      <c r="K23" s="222">
        <v>2.9428000000000001</v>
      </c>
      <c r="L23" s="225">
        <v>9256</v>
      </c>
      <c r="M23" s="222">
        <v>3.3841999999999999</v>
      </c>
      <c r="N23" s="222">
        <v>0.95820000000000005</v>
      </c>
      <c r="O23" s="222">
        <v>9.0906000000000002</v>
      </c>
    </row>
    <row r="24" spans="1:15">
      <c r="A24" s="221">
        <v>41473</v>
      </c>
      <c r="B24" s="222">
        <v>0.91790000000000005</v>
      </c>
      <c r="C24" s="223">
        <v>70.7</v>
      </c>
      <c r="D24" s="222">
        <v>5.6349999999999998</v>
      </c>
      <c r="E24" s="224">
        <v>91.85</v>
      </c>
      <c r="F24" s="222">
        <v>0.70079999999999998</v>
      </c>
      <c r="G24" s="222">
        <v>0.60470000000000002</v>
      </c>
      <c r="H24" s="222">
        <v>1.1621999999999999</v>
      </c>
      <c r="I24" s="224">
        <v>28.52</v>
      </c>
      <c r="J24" s="222">
        <v>1.165</v>
      </c>
      <c r="K24" s="222">
        <v>2.9354</v>
      </c>
      <c r="L24" s="225">
        <v>9234</v>
      </c>
      <c r="M24" s="222">
        <v>3.371</v>
      </c>
      <c r="N24" s="222">
        <v>0.95709999999999995</v>
      </c>
      <c r="O24" s="222">
        <v>9.0349000000000004</v>
      </c>
    </row>
    <row r="25" spans="1:15">
      <c r="A25" s="221">
        <v>41474</v>
      </c>
      <c r="B25" s="222">
        <v>0.91810000000000003</v>
      </c>
      <c r="C25" s="223">
        <v>70.7</v>
      </c>
      <c r="D25" s="222">
        <v>5.6364000000000001</v>
      </c>
      <c r="E25" s="224">
        <v>91.86</v>
      </c>
      <c r="F25" s="222">
        <v>0.69889999999999997</v>
      </c>
      <c r="G25" s="222">
        <v>0.60289999999999999</v>
      </c>
      <c r="H25" s="222">
        <v>1.163</v>
      </c>
      <c r="I25" s="224">
        <v>28.57</v>
      </c>
      <c r="J25" s="222">
        <v>1.1607000000000001</v>
      </c>
      <c r="K25" s="222">
        <v>2.9365000000000001</v>
      </c>
      <c r="L25" s="225">
        <v>9271</v>
      </c>
      <c r="M25" s="222">
        <v>3.3717000000000001</v>
      </c>
      <c r="N25" s="222">
        <v>0.95199999999999996</v>
      </c>
      <c r="O25" s="222">
        <v>9.0976999999999997</v>
      </c>
    </row>
    <row r="26" spans="1:15">
      <c r="A26" s="221">
        <v>41477</v>
      </c>
      <c r="B26" s="222">
        <v>0.92230000000000001</v>
      </c>
      <c r="C26" s="223">
        <v>70.900000000000006</v>
      </c>
      <c r="D26" s="222">
        <v>5.6597</v>
      </c>
      <c r="E26" s="224">
        <v>92.2</v>
      </c>
      <c r="F26" s="222">
        <v>0.70120000000000005</v>
      </c>
      <c r="G26" s="222">
        <v>0.60350000000000004</v>
      </c>
      <c r="H26" s="222">
        <v>1.1652</v>
      </c>
      <c r="I26" s="224">
        <v>28.55</v>
      </c>
      <c r="J26" s="222">
        <v>1.1618999999999999</v>
      </c>
      <c r="K26" s="222">
        <v>2.9333999999999998</v>
      </c>
      <c r="L26" s="225">
        <v>9283</v>
      </c>
      <c r="M26" s="222">
        <v>3.3871000000000002</v>
      </c>
      <c r="N26" s="222">
        <v>0.95489999999999997</v>
      </c>
      <c r="O26" s="222">
        <v>9.0469000000000008</v>
      </c>
    </row>
    <row r="27" spans="1:15">
      <c r="A27" s="221">
        <v>41478</v>
      </c>
      <c r="B27" s="222">
        <v>0.92579999999999996</v>
      </c>
      <c r="C27" s="223">
        <v>71.099999999999994</v>
      </c>
      <c r="D27" s="222">
        <v>5.6839000000000004</v>
      </c>
      <c r="E27" s="224">
        <v>92.13</v>
      </c>
      <c r="F27" s="222">
        <v>0.70199999999999996</v>
      </c>
      <c r="G27" s="222">
        <v>0.60270000000000001</v>
      </c>
      <c r="H27" s="222">
        <v>1.1698999999999999</v>
      </c>
      <c r="I27" s="224">
        <v>28.65</v>
      </c>
      <c r="J27" s="222">
        <v>1.159</v>
      </c>
      <c r="K27" s="222">
        <v>2.9371</v>
      </c>
      <c r="L27" s="225">
        <v>9494</v>
      </c>
      <c r="M27" s="222">
        <v>3.4</v>
      </c>
      <c r="N27" s="222">
        <v>0.95640000000000003</v>
      </c>
      <c r="O27" s="222">
        <v>9.0650999999999993</v>
      </c>
    </row>
    <row r="28" spans="1:15">
      <c r="A28" s="221">
        <v>41479</v>
      </c>
      <c r="B28" s="222">
        <v>0.92530000000000001</v>
      </c>
      <c r="C28" s="223">
        <v>71.099999999999994</v>
      </c>
      <c r="D28" s="222">
        <v>5.6779000000000002</v>
      </c>
      <c r="E28" s="224">
        <v>92.39</v>
      </c>
      <c r="F28" s="222">
        <v>0.70089999999999997</v>
      </c>
      <c r="G28" s="222">
        <v>0.60270000000000001</v>
      </c>
      <c r="H28" s="222">
        <v>1.1712</v>
      </c>
      <c r="I28" s="224">
        <v>28.64</v>
      </c>
      <c r="J28" s="222">
        <v>1.1611</v>
      </c>
      <c r="K28" s="222">
        <v>2.9447999999999999</v>
      </c>
      <c r="L28" s="225">
        <v>9489</v>
      </c>
      <c r="M28" s="222">
        <v>3.3982000000000001</v>
      </c>
      <c r="N28" s="222">
        <v>0.9536</v>
      </c>
      <c r="O28" s="222">
        <v>8.9918999999999993</v>
      </c>
    </row>
    <row r="29" spans="1:15">
      <c r="A29" s="221">
        <v>41480</v>
      </c>
      <c r="B29" s="222">
        <v>0.91639999999999999</v>
      </c>
      <c r="C29" s="223">
        <v>70.400000000000006</v>
      </c>
      <c r="D29" s="222">
        <v>5.6234999999999999</v>
      </c>
      <c r="E29" s="224">
        <v>91.61</v>
      </c>
      <c r="F29" s="222">
        <v>0.69350000000000001</v>
      </c>
      <c r="G29" s="222">
        <v>0.59740000000000004</v>
      </c>
      <c r="H29" s="222">
        <v>1.1605000000000001</v>
      </c>
      <c r="I29" s="224">
        <v>28.47</v>
      </c>
      <c r="J29" s="222">
        <v>1.1465000000000001</v>
      </c>
      <c r="K29" s="222">
        <v>2.9293</v>
      </c>
      <c r="L29" s="225">
        <v>9411</v>
      </c>
      <c r="M29" s="222">
        <v>3.3654999999999999</v>
      </c>
      <c r="N29" s="222">
        <v>0.94430000000000003</v>
      </c>
      <c r="O29" s="222">
        <v>8.9446999999999992</v>
      </c>
    </row>
    <row r="30" spans="1:15">
      <c r="A30" s="221">
        <v>41481</v>
      </c>
      <c r="B30" s="222">
        <v>0.92710000000000004</v>
      </c>
      <c r="C30" s="223">
        <v>71</v>
      </c>
      <c r="D30" s="222">
        <v>5.6856999999999998</v>
      </c>
      <c r="E30" s="224">
        <v>91.56</v>
      </c>
      <c r="F30" s="222">
        <v>0.69820000000000004</v>
      </c>
      <c r="G30" s="222">
        <v>0.60229999999999995</v>
      </c>
      <c r="H30" s="222">
        <v>1.171</v>
      </c>
      <c r="I30" s="224">
        <v>28.86</v>
      </c>
      <c r="J30" s="222">
        <v>1.1456999999999999</v>
      </c>
      <c r="K30" s="222">
        <v>2.9723000000000002</v>
      </c>
      <c r="L30" s="225">
        <v>9512</v>
      </c>
      <c r="M30" s="222">
        <v>3.4047999999999998</v>
      </c>
      <c r="N30" s="222">
        <v>0.95279999999999998</v>
      </c>
      <c r="O30" s="222">
        <v>9.0213999999999999</v>
      </c>
    </row>
    <row r="31" spans="1:15">
      <c r="A31" s="221">
        <v>41484</v>
      </c>
      <c r="B31" s="222">
        <v>0.92569999999999997</v>
      </c>
      <c r="C31" s="223">
        <v>70.8</v>
      </c>
      <c r="D31" s="222">
        <v>5.6757</v>
      </c>
      <c r="E31" s="224">
        <v>90.54</v>
      </c>
      <c r="F31" s="222">
        <v>0.69710000000000005</v>
      </c>
      <c r="G31" s="222">
        <v>0.60160000000000002</v>
      </c>
      <c r="H31" s="222">
        <v>1.1724000000000001</v>
      </c>
      <c r="I31" s="224">
        <v>28.88</v>
      </c>
      <c r="J31" s="222">
        <v>1.1457999999999999</v>
      </c>
      <c r="K31" s="222">
        <v>2.9811999999999999</v>
      </c>
      <c r="L31" s="225">
        <v>9505</v>
      </c>
      <c r="M31" s="222">
        <v>3.3996</v>
      </c>
      <c r="N31" s="222">
        <v>0.95089999999999997</v>
      </c>
      <c r="O31" s="222">
        <v>9.0671999999999997</v>
      </c>
    </row>
    <row r="32" spans="1:15">
      <c r="A32" s="221">
        <v>41485</v>
      </c>
      <c r="B32" s="222">
        <v>0.90720000000000001</v>
      </c>
      <c r="C32" s="223">
        <v>69.599999999999994</v>
      </c>
      <c r="D32" s="222">
        <v>5.5648999999999997</v>
      </c>
      <c r="E32" s="224">
        <v>89.17</v>
      </c>
      <c r="F32" s="222">
        <v>0.68430000000000002</v>
      </c>
      <c r="G32" s="222">
        <v>0.59150000000000003</v>
      </c>
      <c r="H32" s="222">
        <v>1.1503000000000001</v>
      </c>
      <c r="I32" s="224">
        <v>28.38</v>
      </c>
      <c r="J32" s="222">
        <v>1.1349</v>
      </c>
      <c r="K32" s="222">
        <v>2.9270999999999998</v>
      </c>
      <c r="L32" s="225">
        <v>9324</v>
      </c>
      <c r="M32" s="222">
        <v>3.3317000000000001</v>
      </c>
      <c r="N32" s="222">
        <v>0.93230000000000002</v>
      </c>
      <c r="O32" s="222">
        <v>8.9105000000000008</v>
      </c>
    </row>
    <row r="33" spans="1:15">
      <c r="A33" s="221">
        <v>41486</v>
      </c>
      <c r="B33" s="222">
        <v>0.90369999999999995</v>
      </c>
      <c r="C33" s="223">
        <v>69.400000000000006</v>
      </c>
      <c r="D33" s="222">
        <v>5.5400999999999998</v>
      </c>
      <c r="E33" s="224">
        <v>88.48</v>
      </c>
      <c r="F33" s="222">
        <v>0.68169999999999997</v>
      </c>
      <c r="G33" s="222">
        <v>0.59340000000000004</v>
      </c>
      <c r="H33" s="222">
        <v>1.1504000000000001</v>
      </c>
      <c r="I33" s="224">
        <v>28.34</v>
      </c>
      <c r="J33" s="222">
        <v>1.1315</v>
      </c>
      <c r="K33" s="222">
        <v>2.9357000000000002</v>
      </c>
      <c r="L33" s="225">
        <v>9290</v>
      </c>
      <c r="M33" s="222">
        <v>3.3188</v>
      </c>
      <c r="N33" s="222">
        <v>0.93120000000000003</v>
      </c>
      <c r="O33" s="222">
        <v>8.8919999999999995</v>
      </c>
    </row>
    <row r="34" spans="1:15">
      <c r="A34" s="221">
        <v>41487</v>
      </c>
      <c r="B34" s="222">
        <v>0.89690000000000003</v>
      </c>
      <c r="C34" s="223">
        <v>68.900000000000006</v>
      </c>
      <c r="D34" s="222">
        <v>5.4950000000000001</v>
      </c>
      <c r="E34" s="224">
        <v>88.28</v>
      </c>
      <c r="F34" s="222">
        <v>0.67569999999999997</v>
      </c>
      <c r="G34" s="222">
        <v>0.59150000000000003</v>
      </c>
      <c r="H34" s="222">
        <v>1.1412</v>
      </c>
      <c r="I34" s="224">
        <v>28.08</v>
      </c>
      <c r="J34" s="222">
        <v>1.1266</v>
      </c>
      <c r="K34" s="222">
        <v>2.9068999999999998</v>
      </c>
      <c r="L34" s="225">
        <v>9223</v>
      </c>
      <c r="M34" s="222">
        <v>3.2938999999999998</v>
      </c>
      <c r="N34" s="222">
        <v>0.9234</v>
      </c>
      <c r="O34" s="222">
        <v>8.8551000000000002</v>
      </c>
    </row>
    <row r="35" spans="1:15">
      <c r="A35" s="221">
        <v>41488</v>
      </c>
      <c r="B35" s="222">
        <v>0.89090000000000003</v>
      </c>
      <c r="C35" s="223">
        <v>68.7</v>
      </c>
      <c r="D35" s="222">
        <v>5.4618000000000002</v>
      </c>
      <c r="E35" s="224">
        <v>88.76</v>
      </c>
      <c r="F35" s="222">
        <v>0.67430000000000001</v>
      </c>
      <c r="G35" s="222">
        <v>0.58930000000000005</v>
      </c>
      <c r="H35" s="222">
        <v>1.1368</v>
      </c>
      <c r="I35" s="224">
        <v>27.97</v>
      </c>
      <c r="J35" s="222">
        <v>1.1292</v>
      </c>
      <c r="K35" s="222">
        <v>2.8994</v>
      </c>
      <c r="L35" s="225">
        <v>9161</v>
      </c>
      <c r="M35" s="222">
        <v>3.2717999999999998</v>
      </c>
      <c r="N35" s="222">
        <v>0.92220000000000002</v>
      </c>
      <c r="O35" s="222">
        <v>8.9143000000000008</v>
      </c>
    </row>
    <row r="36" spans="1:15">
      <c r="A36" s="221">
        <v>41492</v>
      </c>
      <c r="B36" s="222">
        <v>0.89770000000000005</v>
      </c>
      <c r="C36" s="223">
        <v>69</v>
      </c>
      <c r="D36" s="222">
        <v>5.4972000000000003</v>
      </c>
      <c r="E36" s="224">
        <v>88.36</v>
      </c>
      <c r="F36" s="222">
        <v>0.67730000000000001</v>
      </c>
      <c r="G36" s="222">
        <v>0.58520000000000005</v>
      </c>
      <c r="H36" s="222">
        <v>1.1380999999999999</v>
      </c>
      <c r="I36" s="224">
        <v>28.2</v>
      </c>
      <c r="J36" s="222">
        <v>1.1436999999999999</v>
      </c>
      <c r="K36" s="222">
        <v>2.9045000000000001</v>
      </c>
      <c r="L36" s="225">
        <v>9233</v>
      </c>
      <c r="M36" s="222">
        <v>3.2968000000000002</v>
      </c>
      <c r="N36" s="222">
        <v>0.93049999999999999</v>
      </c>
      <c r="O36" s="222">
        <v>8.8256999999999994</v>
      </c>
    </row>
    <row r="37" spans="1:15">
      <c r="A37" s="221">
        <v>41493</v>
      </c>
      <c r="B37" s="222">
        <v>0.89570000000000005</v>
      </c>
      <c r="C37" s="223">
        <v>68.7</v>
      </c>
      <c r="D37" s="222">
        <v>5.4828000000000001</v>
      </c>
      <c r="E37" s="224">
        <v>86.87</v>
      </c>
      <c r="F37" s="222">
        <v>0.67310000000000003</v>
      </c>
      <c r="G37" s="222">
        <v>0.58389999999999997</v>
      </c>
      <c r="H37" s="222">
        <v>1.1356999999999999</v>
      </c>
      <c r="I37" s="224">
        <v>28.2</v>
      </c>
      <c r="J37" s="222">
        <v>1.1331</v>
      </c>
      <c r="K37" s="222">
        <v>2.9150999999999998</v>
      </c>
      <c r="L37" s="225">
        <v>9212</v>
      </c>
      <c r="M37" s="222">
        <v>3.2894999999999999</v>
      </c>
      <c r="N37" s="222">
        <v>0.9304</v>
      </c>
      <c r="O37" s="222">
        <v>8.8736999999999995</v>
      </c>
    </row>
    <row r="38" spans="1:15">
      <c r="A38" s="221">
        <v>41494</v>
      </c>
      <c r="B38" s="222">
        <v>0.90800000000000003</v>
      </c>
      <c r="C38" s="223">
        <v>69.400000000000006</v>
      </c>
      <c r="D38" s="222">
        <v>5.5533000000000001</v>
      </c>
      <c r="E38" s="224">
        <v>87.36</v>
      </c>
      <c r="F38" s="222">
        <v>0.6804</v>
      </c>
      <c r="G38" s="222">
        <v>0.58560000000000001</v>
      </c>
      <c r="H38" s="222">
        <v>1.1464000000000001</v>
      </c>
      <c r="I38" s="224">
        <v>28.39</v>
      </c>
      <c r="J38" s="222">
        <v>1.1397999999999999</v>
      </c>
      <c r="K38" s="222">
        <v>2.9550999999999998</v>
      </c>
      <c r="L38" s="225">
        <v>9339</v>
      </c>
      <c r="M38" s="222">
        <v>3.3346</v>
      </c>
      <c r="N38" s="222">
        <v>0.94579999999999997</v>
      </c>
      <c r="O38" s="222">
        <v>9.0028000000000006</v>
      </c>
    </row>
    <row r="39" spans="1:15">
      <c r="A39" s="221">
        <v>41495</v>
      </c>
      <c r="B39" s="222">
        <v>0.91180000000000005</v>
      </c>
      <c r="C39" s="223">
        <v>69.7</v>
      </c>
      <c r="D39" s="222">
        <v>5.5772000000000004</v>
      </c>
      <c r="E39" s="224">
        <v>88.11</v>
      </c>
      <c r="F39" s="222">
        <v>0.68120000000000003</v>
      </c>
      <c r="G39" s="222">
        <v>0.58660000000000001</v>
      </c>
      <c r="H39" s="222">
        <v>1.1492</v>
      </c>
      <c r="I39" s="224">
        <v>28.45</v>
      </c>
      <c r="J39" s="222">
        <v>1.1399999999999999</v>
      </c>
      <c r="K39" s="222">
        <v>2.9674999999999998</v>
      </c>
      <c r="L39" s="225">
        <v>9378</v>
      </c>
      <c r="M39" s="222">
        <v>3.3485999999999998</v>
      </c>
      <c r="N39" s="222">
        <v>0.94130000000000003</v>
      </c>
      <c r="O39" s="222">
        <v>8.9571000000000005</v>
      </c>
    </row>
    <row r="40" spans="1:15">
      <c r="A40" s="221">
        <v>41498</v>
      </c>
      <c r="B40" s="222">
        <v>0.92030000000000001</v>
      </c>
      <c r="C40" s="223">
        <v>70.3</v>
      </c>
      <c r="D40" s="222">
        <v>5.6321000000000003</v>
      </c>
      <c r="E40" s="224">
        <v>88.83</v>
      </c>
      <c r="F40" s="222">
        <v>0.69059999999999999</v>
      </c>
      <c r="G40" s="222">
        <v>0.59399999999999997</v>
      </c>
      <c r="H40" s="222">
        <v>1.1609</v>
      </c>
      <c r="I40" s="224">
        <v>28.73</v>
      </c>
      <c r="J40" s="222">
        <v>1.1455</v>
      </c>
      <c r="K40" s="222">
        <v>2.9822000000000002</v>
      </c>
      <c r="L40" s="225">
        <v>9465</v>
      </c>
      <c r="M40" s="222">
        <v>3.3797999999999999</v>
      </c>
      <c r="N40" s="222">
        <v>0.94699999999999995</v>
      </c>
      <c r="O40" s="222">
        <v>9.0180000000000007</v>
      </c>
    </row>
    <row r="41" spans="1:15">
      <c r="A41" s="221">
        <v>41499</v>
      </c>
      <c r="B41" s="222">
        <v>0.91269999999999996</v>
      </c>
      <c r="C41" s="223">
        <v>69.900000000000006</v>
      </c>
      <c r="D41" s="222">
        <v>5.5895000000000001</v>
      </c>
      <c r="E41" s="224">
        <v>88.96</v>
      </c>
      <c r="F41" s="222">
        <v>0.68589999999999995</v>
      </c>
      <c r="G41" s="222">
        <v>0.59040000000000004</v>
      </c>
      <c r="H41" s="222">
        <v>1.1525000000000001</v>
      </c>
      <c r="I41" s="224">
        <v>28.5</v>
      </c>
      <c r="J41" s="222">
        <v>1.1422000000000001</v>
      </c>
      <c r="K41" s="222">
        <v>2.9712999999999998</v>
      </c>
      <c r="L41" s="225">
        <v>9390</v>
      </c>
      <c r="M41" s="222">
        <v>3.3519000000000001</v>
      </c>
      <c r="N41" s="222">
        <v>0.94099999999999995</v>
      </c>
      <c r="O41" s="222">
        <v>9.0266000000000002</v>
      </c>
    </row>
    <row r="42" spans="1:15">
      <c r="A42" s="221">
        <v>41500</v>
      </c>
      <c r="B42" s="222">
        <v>0.90990000000000004</v>
      </c>
      <c r="C42" s="223">
        <v>69.900000000000006</v>
      </c>
      <c r="D42" s="222">
        <v>5.5678999999999998</v>
      </c>
      <c r="E42" s="224">
        <v>89.51</v>
      </c>
      <c r="F42" s="222">
        <v>0.68559999999999999</v>
      </c>
      <c r="G42" s="222">
        <v>0.5887</v>
      </c>
      <c r="H42" s="222">
        <v>1.1539999999999999</v>
      </c>
      <c r="I42" s="224">
        <v>28.5</v>
      </c>
      <c r="J42" s="222">
        <v>1.1398999999999999</v>
      </c>
      <c r="K42" s="222">
        <v>2.9790000000000001</v>
      </c>
      <c r="L42" s="225">
        <v>9366</v>
      </c>
      <c r="M42" s="222">
        <v>3.3416000000000001</v>
      </c>
      <c r="N42" s="222">
        <v>0.94230000000000003</v>
      </c>
      <c r="O42" s="222">
        <v>9.0873000000000008</v>
      </c>
    </row>
    <row r="43" spans="1:15">
      <c r="A43" s="221">
        <v>41501</v>
      </c>
      <c r="B43" s="222">
        <v>0.91659999999999997</v>
      </c>
      <c r="C43" s="223">
        <v>70.3</v>
      </c>
      <c r="D43" s="222">
        <v>5.6058000000000003</v>
      </c>
      <c r="E43" s="224">
        <v>89.52</v>
      </c>
      <c r="F43" s="222">
        <v>0.68959999999999999</v>
      </c>
      <c r="G43" s="222">
        <v>0.59060000000000001</v>
      </c>
      <c r="H43" s="222">
        <v>1.1640999999999999</v>
      </c>
      <c r="I43" s="224">
        <v>28.66</v>
      </c>
      <c r="J43" s="222">
        <v>1.1375999999999999</v>
      </c>
      <c r="K43" s="222">
        <v>3.0051000000000001</v>
      </c>
      <c r="L43" s="225">
        <v>9462</v>
      </c>
      <c r="M43" s="222">
        <v>3.3662000000000001</v>
      </c>
      <c r="N43" s="222">
        <v>0.94610000000000005</v>
      </c>
      <c r="O43" s="222">
        <v>9.1084999999999994</v>
      </c>
    </row>
    <row r="44" spans="1:15">
      <c r="A44" s="221">
        <v>41502</v>
      </c>
      <c r="B44" s="222">
        <v>0.91469999999999996</v>
      </c>
      <c r="C44" s="223">
        <v>70.099999999999994</v>
      </c>
      <c r="D44" s="222">
        <v>5.5894000000000004</v>
      </c>
      <c r="E44" s="224">
        <v>89.26</v>
      </c>
      <c r="F44" s="222">
        <v>0.68569999999999998</v>
      </c>
      <c r="G44" s="222">
        <v>0.58550000000000002</v>
      </c>
      <c r="H44" s="222">
        <v>1.1626000000000001</v>
      </c>
      <c r="I44" s="224">
        <v>28.62</v>
      </c>
      <c r="J44" s="222">
        <v>1.1344000000000001</v>
      </c>
      <c r="K44" s="222">
        <v>3.0007000000000001</v>
      </c>
      <c r="L44" s="225">
        <v>9499</v>
      </c>
      <c r="M44" s="222">
        <v>3.3592</v>
      </c>
      <c r="N44" s="222">
        <v>0.94310000000000005</v>
      </c>
      <c r="O44" s="222">
        <v>9.1409000000000002</v>
      </c>
    </row>
    <row r="45" spans="1:15">
      <c r="A45" s="221">
        <v>41505</v>
      </c>
      <c r="B45" s="222">
        <v>0.92159999999999997</v>
      </c>
      <c r="C45" s="223">
        <v>70.7</v>
      </c>
      <c r="D45" s="222">
        <v>5.6417999999999999</v>
      </c>
      <c r="E45" s="224">
        <v>89.99</v>
      </c>
      <c r="F45" s="222">
        <v>0.6915</v>
      </c>
      <c r="G45" s="222">
        <v>0.58989999999999998</v>
      </c>
      <c r="H45" s="222">
        <v>1.1749000000000001</v>
      </c>
      <c r="I45" s="224">
        <v>28.89</v>
      </c>
      <c r="J45" s="222">
        <v>1.1343000000000001</v>
      </c>
      <c r="K45" s="222">
        <v>3.0265</v>
      </c>
      <c r="L45" s="225">
        <v>9670</v>
      </c>
      <c r="M45" s="222">
        <v>3.3845999999999998</v>
      </c>
      <c r="N45" s="222">
        <v>0.95250000000000001</v>
      </c>
      <c r="O45" s="222">
        <v>9.3109999999999999</v>
      </c>
    </row>
    <row r="46" spans="1:15">
      <c r="A46" s="221">
        <v>41506</v>
      </c>
      <c r="B46" s="222">
        <v>0.90600000000000003</v>
      </c>
      <c r="C46" s="223">
        <v>69.599999999999994</v>
      </c>
      <c r="D46" s="222">
        <v>5.5469999999999997</v>
      </c>
      <c r="E46" s="224">
        <v>88.11</v>
      </c>
      <c r="F46" s="222">
        <v>0.6784</v>
      </c>
      <c r="G46" s="222">
        <v>0.57879999999999998</v>
      </c>
      <c r="H46" s="222">
        <v>1.1581999999999999</v>
      </c>
      <c r="I46" s="224">
        <v>28.68</v>
      </c>
      <c r="J46" s="222">
        <v>1.1341000000000001</v>
      </c>
      <c r="K46" s="222">
        <v>2.9883999999999999</v>
      </c>
      <c r="L46" s="225">
        <v>9672</v>
      </c>
      <c r="M46" s="222">
        <v>3.3273000000000001</v>
      </c>
      <c r="N46" s="222">
        <v>0.93979999999999997</v>
      </c>
      <c r="O46" s="222">
        <v>9.2498000000000005</v>
      </c>
    </row>
    <row r="47" spans="1:15">
      <c r="A47" s="221">
        <v>41507</v>
      </c>
      <c r="B47" s="222">
        <v>0.90369999999999995</v>
      </c>
      <c r="C47" s="223">
        <v>69.5</v>
      </c>
      <c r="D47" s="222">
        <v>5.5353000000000003</v>
      </c>
      <c r="E47" s="224">
        <v>88.16</v>
      </c>
      <c r="F47" s="222">
        <v>0.67359999999999998</v>
      </c>
      <c r="G47" s="222">
        <v>0.57699999999999996</v>
      </c>
      <c r="H47" s="222">
        <v>1.1537999999999999</v>
      </c>
      <c r="I47" s="224">
        <v>28.74</v>
      </c>
      <c r="J47" s="222">
        <v>1.1384000000000001</v>
      </c>
      <c r="K47" s="222">
        <v>2.9744999999999999</v>
      </c>
      <c r="L47" s="225">
        <v>9728</v>
      </c>
      <c r="M47" s="222">
        <v>3.3188</v>
      </c>
      <c r="N47" s="222">
        <v>0.94189999999999996</v>
      </c>
      <c r="O47" s="222">
        <v>9.1801999999999992</v>
      </c>
    </row>
    <row r="48" spans="1:15">
      <c r="A48" s="221">
        <v>41508</v>
      </c>
      <c r="B48" s="222">
        <v>0.89910000000000001</v>
      </c>
      <c r="C48" s="223">
        <v>69.5</v>
      </c>
      <c r="D48" s="222">
        <v>5.5049999999999999</v>
      </c>
      <c r="E48" s="224">
        <v>88.31</v>
      </c>
      <c r="F48" s="222">
        <v>0.67379999999999995</v>
      </c>
      <c r="G48" s="222">
        <v>0.57640000000000002</v>
      </c>
      <c r="H48" s="222">
        <v>1.1543000000000001</v>
      </c>
      <c r="I48" s="224">
        <v>28.87</v>
      </c>
      <c r="J48" s="222">
        <v>1.1460999999999999</v>
      </c>
      <c r="K48" s="222">
        <v>2.9859</v>
      </c>
      <c r="L48" s="225">
        <v>9733</v>
      </c>
      <c r="M48" s="222">
        <v>3.3018999999999998</v>
      </c>
      <c r="N48" s="222">
        <v>0.94320000000000004</v>
      </c>
      <c r="O48" s="222">
        <v>9.3169000000000004</v>
      </c>
    </row>
    <row r="49" spans="1:15">
      <c r="A49" s="221">
        <v>41509</v>
      </c>
      <c r="B49" s="222">
        <v>0.90090000000000003</v>
      </c>
      <c r="C49" s="223">
        <v>69.599999999999994</v>
      </c>
      <c r="D49" s="222">
        <v>5.5156999999999998</v>
      </c>
      <c r="E49" s="224">
        <v>89.13</v>
      </c>
      <c r="F49" s="222">
        <v>0.67520000000000002</v>
      </c>
      <c r="G49" s="222">
        <v>0.57809999999999995</v>
      </c>
      <c r="H49" s="222">
        <v>1.1539999999999999</v>
      </c>
      <c r="I49" s="224">
        <v>28.79</v>
      </c>
      <c r="J49" s="222">
        <v>1.1519999999999999</v>
      </c>
      <c r="K49" s="222">
        <v>2.9820000000000002</v>
      </c>
      <c r="L49" s="225">
        <v>9766</v>
      </c>
      <c r="M49" s="222">
        <v>3.3086000000000002</v>
      </c>
      <c r="N49" s="222">
        <v>0.94989999999999997</v>
      </c>
      <c r="O49" s="222">
        <v>9.2467000000000006</v>
      </c>
    </row>
    <row r="50" spans="1:15">
      <c r="A50" s="221">
        <v>41512</v>
      </c>
      <c r="B50" s="222">
        <v>0.90400000000000003</v>
      </c>
      <c r="C50" s="223">
        <v>69.7</v>
      </c>
      <c r="D50" s="222">
        <v>5.5331000000000001</v>
      </c>
      <c r="E50" s="224">
        <v>89.11</v>
      </c>
      <c r="F50" s="222">
        <v>0.67549999999999999</v>
      </c>
      <c r="G50" s="222">
        <v>0.58050000000000002</v>
      </c>
      <c r="H50" s="222">
        <v>1.1568000000000001</v>
      </c>
      <c r="I50" s="224">
        <v>28.87</v>
      </c>
      <c r="J50" s="222">
        <v>1.1544000000000001</v>
      </c>
      <c r="K50" s="222">
        <v>2.9855</v>
      </c>
      <c r="L50" s="225">
        <v>9813</v>
      </c>
      <c r="M50" s="222">
        <v>3.3199000000000001</v>
      </c>
      <c r="N50" s="222">
        <v>0.94950000000000001</v>
      </c>
      <c r="O50" s="222">
        <v>9.2514000000000003</v>
      </c>
    </row>
    <row r="51" spans="1:15">
      <c r="A51" s="221">
        <v>41513</v>
      </c>
      <c r="B51" s="222">
        <v>0.89590000000000003</v>
      </c>
      <c r="C51" s="223">
        <v>69.2</v>
      </c>
      <c r="D51" s="222">
        <v>5.4859999999999998</v>
      </c>
      <c r="E51" s="224">
        <v>87.89</v>
      </c>
      <c r="F51" s="222">
        <v>0.67010000000000003</v>
      </c>
      <c r="G51" s="222">
        <v>0.57520000000000004</v>
      </c>
      <c r="H51" s="222">
        <v>1.1500999999999999</v>
      </c>
      <c r="I51" s="224">
        <v>28.83</v>
      </c>
      <c r="J51" s="222">
        <v>1.1467000000000001</v>
      </c>
      <c r="K51" s="222">
        <v>2.9838</v>
      </c>
      <c r="L51" s="225">
        <v>9788</v>
      </c>
      <c r="M51" s="222">
        <v>3.2902</v>
      </c>
      <c r="N51" s="222">
        <v>0.94279999999999997</v>
      </c>
      <c r="O51" s="222">
        <v>9.2596000000000007</v>
      </c>
    </row>
    <row r="52" spans="1:15">
      <c r="A52" s="221">
        <v>41514</v>
      </c>
      <c r="B52" s="222">
        <v>0.89239999999999997</v>
      </c>
      <c r="C52" s="223">
        <v>69</v>
      </c>
      <c r="D52" s="222">
        <v>5.4631999999999996</v>
      </c>
      <c r="E52" s="224">
        <v>86.8</v>
      </c>
      <c r="F52" s="222">
        <v>0.66710000000000003</v>
      </c>
      <c r="G52" s="222">
        <v>0.57509999999999994</v>
      </c>
      <c r="H52" s="222">
        <v>1.1447000000000001</v>
      </c>
      <c r="I52" s="224">
        <v>28.8</v>
      </c>
      <c r="J52" s="222">
        <v>1.1475</v>
      </c>
      <c r="K52" s="222">
        <v>2.9762</v>
      </c>
      <c r="L52" s="225">
        <v>9767</v>
      </c>
      <c r="M52" s="222">
        <v>3.2772999999999999</v>
      </c>
      <c r="N52" s="222">
        <v>0.93689999999999996</v>
      </c>
      <c r="O52" s="222">
        <v>9.3406000000000002</v>
      </c>
    </row>
    <row r="53" spans="1:15">
      <c r="A53" s="221">
        <v>41515</v>
      </c>
      <c r="B53" s="222">
        <v>0.89729999999999999</v>
      </c>
      <c r="C53" s="223">
        <v>69.3</v>
      </c>
      <c r="D53" s="222">
        <v>5.4926000000000004</v>
      </c>
      <c r="E53" s="224">
        <v>87.76</v>
      </c>
      <c r="F53" s="222">
        <v>0.6744</v>
      </c>
      <c r="G53" s="222">
        <v>0.57820000000000005</v>
      </c>
      <c r="H53" s="222">
        <v>1.1456</v>
      </c>
      <c r="I53" s="224">
        <v>28.88</v>
      </c>
      <c r="J53" s="222">
        <v>1.1456999999999999</v>
      </c>
      <c r="K53" s="222">
        <v>2.9741</v>
      </c>
      <c r="L53" s="225">
        <v>9816</v>
      </c>
      <c r="M53" s="222">
        <v>3.2953000000000001</v>
      </c>
      <c r="N53" s="222">
        <v>0.94110000000000005</v>
      </c>
      <c r="O53" s="222">
        <v>9.2622</v>
      </c>
    </row>
    <row r="54" spans="1:15">
      <c r="A54" s="221">
        <v>41516</v>
      </c>
      <c r="B54" s="222">
        <v>0.89470000000000005</v>
      </c>
      <c r="C54" s="223">
        <v>69.2</v>
      </c>
      <c r="D54" s="222">
        <v>5.4760999999999997</v>
      </c>
      <c r="E54" s="224">
        <v>87.84</v>
      </c>
      <c r="F54" s="222">
        <v>0.67559999999999998</v>
      </c>
      <c r="G54" s="222">
        <v>0.5766</v>
      </c>
      <c r="H54" s="222">
        <v>1.1400999999999999</v>
      </c>
      <c r="I54" s="224">
        <v>28.72</v>
      </c>
      <c r="J54" s="222">
        <v>1.1491</v>
      </c>
      <c r="K54" s="222">
        <v>2.944</v>
      </c>
      <c r="L54" s="225">
        <v>9770</v>
      </c>
      <c r="M54" s="222">
        <v>3.2858000000000001</v>
      </c>
      <c r="N54" s="222">
        <v>0.94220000000000004</v>
      </c>
      <c r="O54" s="222">
        <v>9.2422000000000004</v>
      </c>
    </row>
    <row r="55" spans="1:15">
      <c r="A55" s="221">
        <v>41519</v>
      </c>
      <c r="B55" s="222">
        <v>0.89690000000000003</v>
      </c>
      <c r="C55" s="223">
        <v>69.3</v>
      </c>
      <c r="D55" s="222">
        <v>5.4859</v>
      </c>
      <c r="E55" s="224">
        <v>88.43</v>
      </c>
      <c r="F55" s="222">
        <v>0.67900000000000005</v>
      </c>
      <c r="G55" s="222">
        <v>0.57669999999999999</v>
      </c>
      <c r="H55" s="222">
        <v>1.1426000000000001</v>
      </c>
      <c r="I55" s="224">
        <v>28.82</v>
      </c>
      <c r="J55" s="222">
        <v>1.1516</v>
      </c>
      <c r="K55" s="222">
        <v>2.9459</v>
      </c>
      <c r="L55" s="225">
        <v>9812</v>
      </c>
      <c r="M55" s="222">
        <v>3.2938999999999998</v>
      </c>
      <c r="N55" s="222">
        <v>0.94399999999999995</v>
      </c>
      <c r="O55" s="222">
        <v>9.1373999999999995</v>
      </c>
    </row>
    <row r="56" spans="1:15">
      <c r="A56" s="221">
        <v>41520</v>
      </c>
      <c r="B56" s="222">
        <v>0.90329999999999999</v>
      </c>
      <c r="C56" s="223">
        <v>69.900000000000006</v>
      </c>
      <c r="D56" s="222">
        <v>5.5289000000000001</v>
      </c>
      <c r="E56" s="224">
        <v>89.92</v>
      </c>
      <c r="F56" s="222">
        <v>0.68569999999999998</v>
      </c>
      <c r="G56" s="222">
        <v>0.58109999999999995</v>
      </c>
      <c r="H56" s="222">
        <v>1.151</v>
      </c>
      <c r="I56" s="224">
        <v>28.95</v>
      </c>
      <c r="J56" s="222">
        <v>1.1540999999999999</v>
      </c>
      <c r="K56" s="222">
        <v>2.9552</v>
      </c>
      <c r="L56" s="225">
        <v>9968</v>
      </c>
      <c r="M56" s="222">
        <v>3.3174000000000001</v>
      </c>
      <c r="N56" s="222">
        <v>0.95320000000000005</v>
      </c>
      <c r="O56" s="222">
        <v>9.2742000000000004</v>
      </c>
    </row>
    <row r="57" spans="1:15">
      <c r="A57" s="221">
        <v>41521</v>
      </c>
      <c r="B57" s="222">
        <v>0.90969999999999995</v>
      </c>
      <c r="C57" s="223">
        <v>70.5</v>
      </c>
      <c r="D57" s="222">
        <v>5.5669000000000004</v>
      </c>
      <c r="E57" s="224">
        <v>90.74</v>
      </c>
      <c r="F57" s="222">
        <v>0.69089999999999996</v>
      </c>
      <c r="G57" s="222">
        <v>0.58450000000000002</v>
      </c>
      <c r="H57" s="222">
        <v>1.1613</v>
      </c>
      <c r="I57" s="224">
        <v>29.29</v>
      </c>
      <c r="J57" s="222">
        <v>1.1646000000000001</v>
      </c>
      <c r="K57" s="222">
        <v>2.9969999999999999</v>
      </c>
      <c r="L57" s="225">
        <v>10102</v>
      </c>
      <c r="M57" s="222">
        <v>3.3409</v>
      </c>
      <c r="N57" s="222">
        <v>0.95809999999999995</v>
      </c>
      <c r="O57" s="222">
        <v>9.3744999999999994</v>
      </c>
    </row>
    <row r="58" spans="1:15">
      <c r="A58" s="221">
        <v>41522</v>
      </c>
      <c r="B58" s="222">
        <v>0.91610000000000003</v>
      </c>
      <c r="C58" s="223">
        <v>71</v>
      </c>
      <c r="D58" s="222">
        <v>5.6066000000000003</v>
      </c>
      <c r="E58" s="224">
        <v>91.47</v>
      </c>
      <c r="F58" s="222">
        <v>0.69550000000000001</v>
      </c>
      <c r="G58" s="222">
        <v>0.58699999999999997</v>
      </c>
      <c r="H58" s="222">
        <v>1.1698999999999999</v>
      </c>
      <c r="I58" s="224">
        <v>29.54</v>
      </c>
      <c r="J58" s="222">
        <v>1.1611</v>
      </c>
      <c r="K58" s="222">
        <v>3.0171999999999999</v>
      </c>
      <c r="L58" s="225">
        <v>10192</v>
      </c>
      <c r="M58" s="222">
        <v>3.3643999999999998</v>
      </c>
      <c r="N58" s="222">
        <v>0.96140000000000003</v>
      </c>
      <c r="O58" s="222">
        <v>9.3992000000000004</v>
      </c>
    </row>
    <row r="59" spans="1:15">
      <c r="A59" s="221">
        <v>41523</v>
      </c>
      <c r="B59" s="222">
        <v>0.91310000000000002</v>
      </c>
      <c r="C59" s="223">
        <v>70.8</v>
      </c>
      <c r="D59" s="222">
        <v>5.5884</v>
      </c>
      <c r="E59" s="224">
        <v>91.09</v>
      </c>
      <c r="F59" s="222">
        <v>0.69540000000000002</v>
      </c>
      <c r="G59" s="222">
        <v>0.58509999999999995</v>
      </c>
      <c r="H59" s="222">
        <v>1.1684000000000001</v>
      </c>
      <c r="I59" s="224">
        <v>29.66</v>
      </c>
      <c r="J59" s="222">
        <v>1.1536</v>
      </c>
      <c r="K59" s="222">
        <v>3.0388000000000002</v>
      </c>
      <c r="L59" s="225">
        <v>10204</v>
      </c>
      <c r="M59" s="222">
        <v>3.3534000000000002</v>
      </c>
      <c r="N59" s="222">
        <v>0.95740000000000003</v>
      </c>
      <c r="O59" s="222">
        <v>9.3336000000000006</v>
      </c>
    </row>
    <row r="60" spans="1:15">
      <c r="A60" s="221">
        <v>41526</v>
      </c>
      <c r="B60" s="222">
        <v>0.91910000000000003</v>
      </c>
      <c r="C60" s="223">
        <v>71</v>
      </c>
      <c r="D60" s="222">
        <v>5.6223000000000001</v>
      </c>
      <c r="E60" s="224">
        <v>91.61</v>
      </c>
      <c r="F60" s="222">
        <v>0.69769999999999999</v>
      </c>
      <c r="G60" s="222">
        <v>0.58740000000000003</v>
      </c>
      <c r="H60" s="222">
        <v>1.1722999999999999</v>
      </c>
      <c r="I60" s="224">
        <v>29.7</v>
      </c>
      <c r="J60" s="222">
        <v>1.1516</v>
      </c>
      <c r="K60" s="222">
        <v>3.0459000000000001</v>
      </c>
      <c r="L60" s="225">
        <v>10271</v>
      </c>
      <c r="M60" s="222">
        <v>3.3754</v>
      </c>
      <c r="N60" s="222">
        <v>0.95589999999999997</v>
      </c>
      <c r="O60" s="222">
        <v>9.2203999999999997</v>
      </c>
    </row>
    <row r="61" spans="1:15">
      <c r="A61" s="221">
        <v>41527</v>
      </c>
      <c r="B61" s="222">
        <v>0.92749999999999999</v>
      </c>
      <c r="C61" s="223">
        <v>71.5</v>
      </c>
      <c r="D61" s="222">
        <v>5.6756000000000002</v>
      </c>
      <c r="E61" s="224">
        <v>92.38</v>
      </c>
      <c r="F61" s="222">
        <v>0.69910000000000005</v>
      </c>
      <c r="G61" s="222">
        <v>0.59050000000000002</v>
      </c>
      <c r="H61" s="222">
        <v>1.1767000000000001</v>
      </c>
      <c r="I61" s="224">
        <v>29.77</v>
      </c>
      <c r="J61" s="222">
        <v>1.1523000000000001</v>
      </c>
      <c r="K61" s="222">
        <v>3.0325000000000002</v>
      </c>
      <c r="L61" s="225">
        <v>10351</v>
      </c>
      <c r="M61" s="222">
        <v>3.4062000000000001</v>
      </c>
      <c r="N61" s="222">
        <v>0.96089999999999998</v>
      </c>
      <c r="O61" s="222">
        <v>9.2321000000000009</v>
      </c>
    </row>
    <row r="62" spans="1:15">
      <c r="A62" s="221">
        <v>41528</v>
      </c>
      <c r="B62" s="222">
        <v>0.92889999999999995</v>
      </c>
      <c r="C62" s="223">
        <v>71.8</v>
      </c>
      <c r="D62" s="222">
        <v>5.6848000000000001</v>
      </c>
      <c r="E62" s="224">
        <v>93.32</v>
      </c>
      <c r="F62" s="222">
        <v>0.70120000000000005</v>
      </c>
      <c r="G62" s="222">
        <v>0.59089999999999998</v>
      </c>
      <c r="H62" s="222">
        <v>1.1801999999999999</v>
      </c>
      <c r="I62" s="224">
        <v>29.87</v>
      </c>
      <c r="J62" s="222">
        <v>1.1553</v>
      </c>
      <c r="K62" s="222">
        <v>3.0463</v>
      </c>
      <c r="L62" s="225">
        <v>10664</v>
      </c>
      <c r="M62" s="222">
        <v>3.4114</v>
      </c>
      <c r="N62" s="222">
        <v>0.96260000000000001</v>
      </c>
      <c r="O62" s="222">
        <v>9.3108000000000004</v>
      </c>
    </row>
    <row r="63" spans="1:15">
      <c r="A63" s="221">
        <v>41529</v>
      </c>
      <c r="B63" s="222">
        <v>0.92490000000000006</v>
      </c>
      <c r="C63" s="223">
        <v>71.2</v>
      </c>
      <c r="D63" s="222">
        <v>5.6586999999999996</v>
      </c>
      <c r="E63" s="224">
        <v>92</v>
      </c>
      <c r="F63" s="222">
        <v>0.69510000000000005</v>
      </c>
      <c r="G63" s="222">
        <v>0.58479999999999999</v>
      </c>
      <c r="H63" s="222">
        <v>1.1733</v>
      </c>
      <c r="I63" s="224">
        <v>29.37</v>
      </c>
      <c r="J63" s="222">
        <v>1.1386000000000001</v>
      </c>
      <c r="K63" s="222">
        <v>3.0289999999999999</v>
      </c>
      <c r="L63" s="225">
        <v>10648</v>
      </c>
      <c r="M63" s="222">
        <v>3.3967000000000001</v>
      </c>
      <c r="N63" s="222">
        <v>0.95469999999999999</v>
      </c>
      <c r="O63" s="222">
        <v>9.1334</v>
      </c>
    </row>
    <row r="64" spans="1:15">
      <c r="A64" s="221">
        <v>41530</v>
      </c>
      <c r="B64" s="222">
        <v>0.92349999999999999</v>
      </c>
      <c r="C64" s="223">
        <v>71.2</v>
      </c>
      <c r="D64" s="222">
        <v>5.6502999999999997</v>
      </c>
      <c r="E64" s="224">
        <v>92.28</v>
      </c>
      <c r="F64" s="222">
        <v>0.69589999999999996</v>
      </c>
      <c r="G64" s="222">
        <v>0.58509999999999995</v>
      </c>
      <c r="H64" s="222">
        <v>1.1734</v>
      </c>
      <c r="I64" s="224">
        <v>29.43</v>
      </c>
      <c r="J64" s="222">
        <v>1.1394</v>
      </c>
      <c r="K64" s="222">
        <v>3.0442999999999998</v>
      </c>
      <c r="L64" s="225">
        <v>10565</v>
      </c>
      <c r="M64" s="222">
        <v>3.3915999999999999</v>
      </c>
      <c r="N64" s="222">
        <v>0.95450000000000002</v>
      </c>
      <c r="O64" s="222">
        <v>9.2127999999999997</v>
      </c>
    </row>
    <row r="65" spans="1:15">
      <c r="A65" s="221">
        <v>41533</v>
      </c>
      <c r="B65" s="222">
        <v>0.93240000000000001</v>
      </c>
      <c r="C65" s="223">
        <v>71.599999999999994</v>
      </c>
      <c r="D65" s="222">
        <v>5.7042000000000002</v>
      </c>
      <c r="E65" s="224">
        <v>92.25</v>
      </c>
      <c r="F65" s="222">
        <v>0.69810000000000005</v>
      </c>
      <c r="G65" s="222">
        <v>0.58450000000000002</v>
      </c>
      <c r="H65" s="222">
        <v>1.1766000000000001</v>
      </c>
      <c r="I65" s="224">
        <v>29.55</v>
      </c>
      <c r="J65" s="222">
        <v>1.1392</v>
      </c>
      <c r="K65" s="222">
        <v>3.0676000000000001</v>
      </c>
      <c r="L65" s="225">
        <v>10639</v>
      </c>
      <c r="M65" s="222">
        <v>3.4241999999999999</v>
      </c>
      <c r="N65" s="222">
        <v>0.96060000000000001</v>
      </c>
      <c r="O65" s="222">
        <v>9.2102000000000004</v>
      </c>
    </row>
    <row r="66" spans="1:15">
      <c r="A66" s="221">
        <v>41534</v>
      </c>
      <c r="B66" s="222">
        <v>0.93130000000000002</v>
      </c>
      <c r="C66" s="223">
        <v>71.599999999999994</v>
      </c>
      <c r="D66" s="222">
        <v>5.7008000000000001</v>
      </c>
      <c r="E66" s="224">
        <v>92.31</v>
      </c>
      <c r="F66" s="222">
        <v>0.69799999999999995</v>
      </c>
      <c r="G66" s="222">
        <v>0.58520000000000005</v>
      </c>
      <c r="H66" s="222">
        <v>1.1758999999999999</v>
      </c>
      <c r="I66" s="224">
        <v>29.62</v>
      </c>
      <c r="J66" s="222">
        <v>1.1397999999999999</v>
      </c>
      <c r="K66" s="222">
        <v>3.0324</v>
      </c>
      <c r="L66" s="225">
        <v>10675</v>
      </c>
      <c r="M66" s="222">
        <v>3.4201999999999999</v>
      </c>
      <c r="N66" s="222">
        <v>0.9617</v>
      </c>
      <c r="O66" s="222">
        <v>9.1349</v>
      </c>
    </row>
    <row r="67" spans="1:15">
      <c r="A67" s="221">
        <v>41535</v>
      </c>
      <c r="B67" s="222">
        <v>0.93500000000000005</v>
      </c>
      <c r="C67" s="223">
        <v>71.8</v>
      </c>
      <c r="D67" s="222">
        <v>5.7236000000000002</v>
      </c>
      <c r="E67" s="224">
        <v>92.77</v>
      </c>
      <c r="F67" s="222">
        <v>0.7</v>
      </c>
      <c r="G67" s="222">
        <v>0.58760000000000001</v>
      </c>
      <c r="H67" s="222">
        <v>1.1780999999999999</v>
      </c>
      <c r="I67" s="224">
        <v>29.64</v>
      </c>
      <c r="J67" s="222">
        <v>1.1369</v>
      </c>
      <c r="K67" s="222">
        <v>3.0224000000000002</v>
      </c>
      <c r="L67" s="225">
        <v>10768</v>
      </c>
      <c r="M67" s="222">
        <v>3.4338000000000002</v>
      </c>
      <c r="N67" s="222">
        <v>0.96279999999999999</v>
      </c>
      <c r="O67" s="222">
        <v>9.1717999999999993</v>
      </c>
    </row>
    <row r="68" spans="1:15">
      <c r="A68" s="221">
        <v>41536</v>
      </c>
      <c r="B68" s="222">
        <v>0.9496</v>
      </c>
      <c r="C68" s="223">
        <v>72.3</v>
      </c>
      <c r="D68" s="222">
        <v>5.8127000000000004</v>
      </c>
      <c r="E68" s="224">
        <v>93.37</v>
      </c>
      <c r="F68" s="222">
        <v>0.70169999999999999</v>
      </c>
      <c r="G68" s="222">
        <v>0.58879999999999999</v>
      </c>
      <c r="H68" s="222">
        <v>1.1811</v>
      </c>
      <c r="I68" s="224">
        <v>29.42</v>
      </c>
      <c r="J68" s="222">
        <v>1.1305000000000001</v>
      </c>
      <c r="K68" s="222">
        <v>2.9963000000000002</v>
      </c>
      <c r="L68" s="225">
        <v>10714</v>
      </c>
      <c r="M68" s="222">
        <v>3.4874000000000001</v>
      </c>
      <c r="N68" s="222">
        <v>0.96989999999999998</v>
      </c>
      <c r="O68" s="222">
        <v>9.0993999999999993</v>
      </c>
    </row>
    <row r="69" spans="1:15">
      <c r="A69" s="221">
        <v>41537</v>
      </c>
      <c r="B69" s="222">
        <v>0.94540000000000002</v>
      </c>
      <c r="C69" s="223">
        <v>72.2</v>
      </c>
      <c r="D69" s="222">
        <v>5.7869999999999999</v>
      </c>
      <c r="E69" s="224">
        <v>93.89</v>
      </c>
      <c r="F69" s="222">
        <v>0.69850000000000001</v>
      </c>
      <c r="G69" s="222">
        <v>0.58909999999999996</v>
      </c>
      <c r="H69" s="222">
        <v>1.1786000000000001</v>
      </c>
      <c r="I69" s="224">
        <v>29.3</v>
      </c>
      <c r="J69" s="222">
        <v>1.1268</v>
      </c>
      <c r="K69" s="222">
        <v>2.9908000000000001</v>
      </c>
      <c r="L69" s="225">
        <v>10771</v>
      </c>
      <c r="M69" s="222">
        <v>3.472</v>
      </c>
      <c r="N69" s="222">
        <v>0.97170000000000001</v>
      </c>
      <c r="O69" s="222">
        <v>9.1719000000000008</v>
      </c>
    </row>
    <row r="70" spans="1:15">
      <c r="A70" s="221">
        <v>41540</v>
      </c>
      <c r="B70" s="222">
        <v>0.94320000000000004</v>
      </c>
      <c r="C70" s="223">
        <v>72</v>
      </c>
      <c r="D70" s="222">
        <v>5.7710999999999997</v>
      </c>
      <c r="E70" s="224">
        <v>93.47</v>
      </c>
      <c r="F70" s="222">
        <v>0.69679999999999997</v>
      </c>
      <c r="G70" s="222">
        <v>0.58830000000000005</v>
      </c>
      <c r="H70" s="222">
        <v>1.1780999999999999</v>
      </c>
      <c r="I70" s="224">
        <v>29.32</v>
      </c>
      <c r="J70" s="222">
        <v>1.1266</v>
      </c>
      <c r="K70" s="222">
        <v>2.9988999999999999</v>
      </c>
      <c r="L70" s="225">
        <v>10842</v>
      </c>
      <c r="M70" s="222">
        <v>3.4639000000000002</v>
      </c>
      <c r="N70" s="222">
        <v>0.97070000000000001</v>
      </c>
      <c r="O70" s="222">
        <v>9.2729999999999997</v>
      </c>
    </row>
    <row r="71" spans="1:15">
      <c r="A71" s="221">
        <v>41541</v>
      </c>
      <c r="B71" s="222">
        <v>0.94110000000000005</v>
      </c>
      <c r="C71" s="223">
        <v>71.900000000000006</v>
      </c>
      <c r="D71" s="222">
        <v>5.7591000000000001</v>
      </c>
      <c r="E71" s="224">
        <v>93.13</v>
      </c>
      <c r="F71" s="222">
        <v>0.69730000000000003</v>
      </c>
      <c r="G71" s="222">
        <v>0.58730000000000004</v>
      </c>
      <c r="H71" s="222">
        <v>1.179</v>
      </c>
      <c r="I71" s="224">
        <v>29.42</v>
      </c>
      <c r="J71" s="222">
        <v>1.1294</v>
      </c>
      <c r="K71" s="222">
        <v>3.0139</v>
      </c>
      <c r="L71" s="225">
        <v>10846</v>
      </c>
      <c r="M71" s="222">
        <v>3.4561999999999999</v>
      </c>
      <c r="N71" s="222">
        <v>0.96799999999999997</v>
      </c>
      <c r="O71" s="222">
        <v>9.2514000000000003</v>
      </c>
    </row>
    <row r="72" spans="1:15">
      <c r="A72" s="221">
        <v>41542</v>
      </c>
      <c r="B72" s="222">
        <v>0.93810000000000004</v>
      </c>
      <c r="C72" s="223">
        <v>71.8</v>
      </c>
      <c r="D72" s="222">
        <v>5.7423999999999999</v>
      </c>
      <c r="E72" s="224">
        <v>92.52</v>
      </c>
      <c r="F72" s="222">
        <v>0.69630000000000003</v>
      </c>
      <c r="G72" s="222">
        <v>0.58660000000000001</v>
      </c>
      <c r="H72" s="222">
        <v>1.1781999999999999</v>
      </c>
      <c r="I72" s="224">
        <v>29.41</v>
      </c>
      <c r="J72" s="222">
        <v>1.1389</v>
      </c>
      <c r="K72" s="222">
        <v>3.0333000000000001</v>
      </c>
      <c r="L72" s="225">
        <v>10868</v>
      </c>
      <c r="M72" s="222">
        <v>3.4451999999999998</v>
      </c>
      <c r="N72" s="222">
        <v>0.96630000000000005</v>
      </c>
      <c r="O72" s="222">
        <v>9.2660999999999998</v>
      </c>
    </row>
    <row r="73" spans="1:15">
      <c r="A73" s="221">
        <v>41543</v>
      </c>
      <c r="B73" s="222">
        <v>0.93759999999999999</v>
      </c>
      <c r="C73" s="223">
        <v>71.7</v>
      </c>
      <c r="D73" s="222">
        <v>5.7369000000000003</v>
      </c>
      <c r="E73" s="224">
        <v>92.74</v>
      </c>
      <c r="F73" s="222">
        <v>0.69330000000000003</v>
      </c>
      <c r="G73" s="222">
        <v>0.58289999999999997</v>
      </c>
      <c r="H73" s="222">
        <v>1.1768000000000001</v>
      </c>
      <c r="I73" s="224">
        <v>29.3</v>
      </c>
      <c r="J73" s="222">
        <v>1.1336999999999999</v>
      </c>
      <c r="K73" s="222">
        <v>3.0163000000000002</v>
      </c>
      <c r="L73" s="225">
        <v>10829</v>
      </c>
      <c r="M73" s="222">
        <v>3.4432999999999998</v>
      </c>
      <c r="N73" s="222">
        <v>0.96709999999999996</v>
      </c>
      <c r="O73" s="222">
        <v>9.3331999999999997</v>
      </c>
    </row>
    <row r="74" spans="1:15">
      <c r="A74" s="221">
        <v>41544</v>
      </c>
      <c r="B74" s="222">
        <v>0.93589999999999995</v>
      </c>
      <c r="C74" s="223">
        <v>71.5</v>
      </c>
      <c r="D74" s="222">
        <v>5.7282000000000002</v>
      </c>
      <c r="E74" s="224">
        <v>92.27</v>
      </c>
      <c r="F74" s="222">
        <v>0.69359999999999999</v>
      </c>
      <c r="G74" s="222">
        <v>0.58089999999999997</v>
      </c>
      <c r="H74" s="222">
        <v>1.1745000000000001</v>
      </c>
      <c r="I74" s="224">
        <v>29.22</v>
      </c>
      <c r="J74" s="222">
        <v>1.1273</v>
      </c>
      <c r="K74" s="222">
        <v>3.0145</v>
      </c>
      <c r="L74" s="225">
        <v>10789</v>
      </c>
      <c r="M74" s="222">
        <v>3.4371</v>
      </c>
      <c r="N74" s="222">
        <v>0.96530000000000005</v>
      </c>
      <c r="O74" s="222">
        <v>9.3428000000000004</v>
      </c>
    </row>
    <row r="75" spans="1:15">
      <c r="A75" s="221">
        <v>41547</v>
      </c>
      <c r="B75" s="222">
        <v>0.93089999999999995</v>
      </c>
      <c r="C75" s="223">
        <v>71.2</v>
      </c>
      <c r="D75" s="222">
        <v>5.6959999999999997</v>
      </c>
      <c r="E75" s="224">
        <v>91.13</v>
      </c>
      <c r="F75" s="222">
        <v>0.69</v>
      </c>
      <c r="G75" s="222">
        <v>0.57599999999999996</v>
      </c>
      <c r="H75" s="222">
        <v>1.1707000000000001</v>
      </c>
      <c r="I75" s="224">
        <v>29.23</v>
      </c>
      <c r="J75" s="222">
        <v>1.1248</v>
      </c>
      <c r="K75" s="222">
        <v>3.0356999999999998</v>
      </c>
      <c r="L75" s="225">
        <v>10845</v>
      </c>
      <c r="M75" s="222">
        <v>3.4186999999999999</v>
      </c>
      <c r="N75" s="222">
        <v>0.95960000000000001</v>
      </c>
      <c r="O75" s="222">
        <v>9.4114000000000004</v>
      </c>
    </row>
    <row r="76" spans="1:15">
      <c r="A76" s="221">
        <v>41548</v>
      </c>
      <c r="B76" s="222">
        <v>0.93959999999999999</v>
      </c>
      <c r="C76" s="223">
        <v>71.7</v>
      </c>
      <c r="D76" s="222">
        <v>5.7518000000000002</v>
      </c>
      <c r="E76" s="224">
        <v>92.19</v>
      </c>
      <c r="F76" s="222">
        <v>0.69379999999999997</v>
      </c>
      <c r="G76" s="222">
        <v>0.57889999999999997</v>
      </c>
      <c r="H76" s="222">
        <v>1.1772</v>
      </c>
      <c r="I76" s="224">
        <v>29.3</v>
      </c>
      <c r="J76" s="222">
        <v>1.1312</v>
      </c>
      <c r="K76" s="222">
        <v>3.0438000000000001</v>
      </c>
      <c r="L76" s="225">
        <v>10815</v>
      </c>
      <c r="M76" s="222">
        <v>3.4506999999999999</v>
      </c>
      <c r="N76" s="222">
        <v>0.96899999999999997</v>
      </c>
      <c r="O76" s="222">
        <v>9.4210999999999991</v>
      </c>
    </row>
    <row r="77" spans="1:15">
      <c r="A77" s="221">
        <v>41549</v>
      </c>
      <c r="B77" s="222">
        <v>0.93689999999999996</v>
      </c>
      <c r="C77" s="223">
        <v>71.599999999999994</v>
      </c>
      <c r="D77" s="222">
        <v>5.7351999999999999</v>
      </c>
      <c r="E77" s="224">
        <v>91.53</v>
      </c>
      <c r="F77" s="222">
        <v>0.69279999999999997</v>
      </c>
      <c r="G77" s="222">
        <v>0.57909999999999995</v>
      </c>
      <c r="H77" s="222">
        <v>1.1739999999999999</v>
      </c>
      <c r="I77" s="224">
        <v>29.33</v>
      </c>
      <c r="J77" s="222">
        <v>1.1389</v>
      </c>
      <c r="K77" s="222">
        <v>3.0312999999999999</v>
      </c>
      <c r="L77" s="225">
        <v>10833</v>
      </c>
      <c r="M77" s="222">
        <v>3.4407999999999999</v>
      </c>
      <c r="N77" s="222">
        <v>0.96930000000000005</v>
      </c>
      <c r="O77" s="222">
        <v>9.4987999999999992</v>
      </c>
    </row>
    <row r="78" spans="1:15">
      <c r="A78" s="221">
        <v>41550</v>
      </c>
      <c r="B78" s="222">
        <v>0.93910000000000005</v>
      </c>
      <c r="C78" s="223">
        <v>71.599999999999994</v>
      </c>
      <c r="D78" s="222">
        <v>5.7487000000000004</v>
      </c>
      <c r="E78" s="224">
        <v>91.74</v>
      </c>
      <c r="F78" s="222">
        <v>0.69040000000000001</v>
      </c>
      <c r="G78" s="222">
        <v>0.57869999999999999</v>
      </c>
      <c r="H78" s="222">
        <v>1.1727000000000001</v>
      </c>
      <c r="I78" s="224">
        <v>29.3</v>
      </c>
      <c r="J78" s="222">
        <v>1.1294</v>
      </c>
      <c r="K78" s="222">
        <v>3.0017999999999998</v>
      </c>
      <c r="L78" s="225">
        <v>10831</v>
      </c>
      <c r="M78" s="222">
        <v>3.4487999999999999</v>
      </c>
      <c r="N78" s="222">
        <v>0.96940000000000004</v>
      </c>
      <c r="O78" s="222">
        <v>9.4002999999999997</v>
      </c>
    </row>
    <row r="79" spans="1:15">
      <c r="A79" s="221">
        <v>41551</v>
      </c>
      <c r="B79" s="222">
        <v>0.94430000000000003</v>
      </c>
      <c r="C79" s="223">
        <v>71.8</v>
      </c>
      <c r="D79" s="222">
        <v>5.7805</v>
      </c>
      <c r="E79" s="224">
        <v>91.7</v>
      </c>
      <c r="F79" s="222">
        <v>0.69289999999999996</v>
      </c>
      <c r="G79" s="222">
        <v>0.58420000000000005</v>
      </c>
      <c r="H79" s="222">
        <v>1.177</v>
      </c>
      <c r="I79" s="224">
        <v>29.54</v>
      </c>
      <c r="J79" s="222">
        <v>1.1366000000000001</v>
      </c>
      <c r="K79" s="222">
        <v>3.0076000000000001</v>
      </c>
      <c r="L79" s="225">
        <v>10893</v>
      </c>
      <c r="M79" s="222">
        <v>3.4679000000000002</v>
      </c>
      <c r="N79" s="222">
        <v>0.97489999999999999</v>
      </c>
      <c r="O79" s="222">
        <v>9.4489000000000001</v>
      </c>
    </row>
    <row r="80" spans="1:15">
      <c r="A80" s="221">
        <v>41555</v>
      </c>
      <c r="B80" s="222">
        <v>0.94340000000000002</v>
      </c>
      <c r="C80" s="223">
        <v>71.900000000000006</v>
      </c>
      <c r="D80" s="222">
        <v>5.7723000000000004</v>
      </c>
      <c r="E80" s="224">
        <v>91.57</v>
      </c>
      <c r="F80" s="222">
        <v>0.6956</v>
      </c>
      <c r="G80" s="222">
        <v>0.58699999999999997</v>
      </c>
      <c r="H80" s="222">
        <v>1.1791</v>
      </c>
      <c r="I80" s="224">
        <v>29.59</v>
      </c>
      <c r="J80" s="222">
        <v>1.1357999999999999</v>
      </c>
      <c r="K80" s="222">
        <v>3.0203000000000002</v>
      </c>
      <c r="L80" s="225">
        <v>10877</v>
      </c>
      <c r="M80" s="222">
        <v>3.4645999999999999</v>
      </c>
      <c r="N80" s="222">
        <v>0.97409999999999997</v>
      </c>
      <c r="O80" s="222">
        <v>9.4346999999999994</v>
      </c>
    </row>
    <row r="81" spans="1:15">
      <c r="A81" s="221">
        <v>41556</v>
      </c>
      <c r="B81" s="222">
        <v>0.94340000000000002</v>
      </c>
      <c r="C81" s="223">
        <v>72</v>
      </c>
      <c r="D81" s="222">
        <v>5.7729999999999997</v>
      </c>
      <c r="E81" s="224">
        <v>91.82</v>
      </c>
      <c r="F81" s="222">
        <v>0.69530000000000003</v>
      </c>
      <c r="G81" s="222">
        <v>0.58720000000000006</v>
      </c>
      <c r="H81" s="222">
        <v>1.1806000000000001</v>
      </c>
      <c r="I81" s="224">
        <v>29.64</v>
      </c>
      <c r="J81" s="222">
        <v>1.1378999999999999</v>
      </c>
      <c r="K81" s="222">
        <v>3.0287999999999999</v>
      </c>
      <c r="L81" s="225">
        <v>10888</v>
      </c>
      <c r="M81" s="222">
        <v>3.4645999999999999</v>
      </c>
      <c r="N81" s="222">
        <v>0.97870000000000001</v>
      </c>
      <c r="O81" s="222">
        <v>9.4245999999999999</v>
      </c>
    </row>
    <row r="82" spans="1:15">
      <c r="A82" s="221">
        <v>41557</v>
      </c>
      <c r="B82" s="222">
        <v>0.93969999999999998</v>
      </c>
      <c r="C82" s="223">
        <v>71.8</v>
      </c>
      <c r="D82" s="222">
        <v>5.7507000000000001</v>
      </c>
      <c r="E82" s="224">
        <v>91.91</v>
      </c>
      <c r="F82" s="222">
        <v>0.69640000000000002</v>
      </c>
      <c r="G82" s="222">
        <v>0.59030000000000005</v>
      </c>
      <c r="H82" s="222">
        <v>1.1781999999999999</v>
      </c>
      <c r="I82" s="224">
        <v>29.6</v>
      </c>
      <c r="J82" s="222">
        <v>1.1407</v>
      </c>
      <c r="K82" s="222">
        <v>3.0146000000000002</v>
      </c>
      <c r="L82" s="225">
        <v>10847</v>
      </c>
      <c r="M82" s="222">
        <v>3.4510000000000001</v>
      </c>
      <c r="N82" s="222">
        <v>0.97860000000000003</v>
      </c>
      <c r="O82" s="222">
        <v>9.3778000000000006</v>
      </c>
    </row>
    <row r="83" spans="1:15">
      <c r="A83" s="221">
        <v>41558</v>
      </c>
      <c r="B83" s="222">
        <v>0.94699999999999995</v>
      </c>
      <c r="C83" s="223">
        <v>72.3</v>
      </c>
      <c r="D83" s="222">
        <v>5.7953000000000001</v>
      </c>
      <c r="E83" s="224">
        <v>93.2</v>
      </c>
      <c r="F83" s="222">
        <v>0.69979999999999998</v>
      </c>
      <c r="G83" s="222">
        <v>0.59260000000000002</v>
      </c>
      <c r="H83" s="222">
        <v>1.1828000000000001</v>
      </c>
      <c r="I83" s="224">
        <v>29.67</v>
      </c>
      <c r="J83" s="222">
        <v>1.1406000000000001</v>
      </c>
      <c r="K83" s="222">
        <v>3.0148000000000001</v>
      </c>
      <c r="L83" s="225">
        <v>10855</v>
      </c>
      <c r="M83" s="222">
        <v>3.4779</v>
      </c>
      <c r="N83" s="222">
        <v>0.98499999999999999</v>
      </c>
      <c r="O83" s="222">
        <v>9.3718000000000004</v>
      </c>
    </row>
    <row r="84" spans="1:15">
      <c r="A84" s="221">
        <v>41561</v>
      </c>
      <c r="B84" s="222">
        <v>0.94689999999999996</v>
      </c>
      <c r="C84" s="223">
        <v>72.2</v>
      </c>
      <c r="D84" s="222">
        <v>5.7911000000000001</v>
      </c>
      <c r="E84" s="224">
        <v>93.06</v>
      </c>
      <c r="F84" s="222">
        <v>0.69810000000000005</v>
      </c>
      <c r="G84" s="222">
        <v>0.59230000000000005</v>
      </c>
      <c r="H84" s="222">
        <v>1.1796</v>
      </c>
      <c r="I84" s="224">
        <v>29.69</v>
      </c>
      <c r="J84" s="222">
        <v>1.1352</v>
      </c>
      <c r="K84" s="222">
        <v>3.0097</v>
      </c>
      <c r="L84" s="225">
        <v>10762</v>
      </c>
      <c r="M84" s="222">
        <v>3.4775</v>
      </c>
      <c r="N84" s="222">
        <v>0.98050000000000004</v>
      </c>
      <c r="O84" s="222">
        <v>9.3818999999999999</v>
      </c>
    </row>
    <row r="85" spans="1:15">
      <c r="A85" s="221">
        <v>41562</v>
      </c>
      <c r="B85" s="222">
        <v>0.95330000000000004</v>
      </c>
      <c r="C85" s="223">
        <v>72.599999999999994</v>
      </c>
      <c r="D85" s="222">
        <v>5.8189000000000002</v>
      </c>
      <c r="E85" s="224">
        <v>93.86</v>
      </c>
      <c r="F85" s="222">
        <v>0.70269999999999999</v>
      </c>
      <c r="G85" s="222">
        <v>0.59599999999999997</v>
      </c>
      <c r="H85" s="222">
        <v>1.1846000000000001</v>
      </c>
      <c r="I85" s="224">
        <v>29.8</v>
      </c>
      <c r="J85" s="222">
        <v>1.1361000000000001</v>
      </c>
      <c r="K85" s="222">
        <v>3.0329000000000002</v>
      </c>
      <c r="L85" s="225">
        <v>10834</v>
      </c>
      <c r="M85" s="222">
        <v>3.5009999999999999</v>
      </c>
      <c r="N85" s="222">
        <v>0.98519999999999996</v>
      </c>
      <c r="O85" s="222">
        <v>9.4306999999999999</v>
      </c>
    </row>
    <row r="86" spans="1:15">
      <c r="A86" s="221">
        <v>41563</v>
      </c>
      <c r="B86" s="222">
        <v>0.95250000000000001</v>
      </c>
      <c r="C86" s="223">
        <v>72.599999999999994</v>
      </c>
      <c r="D86" s="222">
        <v>5.8086000000000002</v>
      </c>
      <c r="E86" s="224">
        <v>93.87</v>
      </c>
      <c r="F86" s="222">
        <v>0.70479999999999998</v>
      </c>
      <c r="G86" s="222">
        <v>0.59630000000000005</v>
      </c>
      <c r="H86" s="222">
        <v>1.1827000000000001</v>
      </c>
      <c r="I86" s="224">
        <v>29.78</v>
      </c>
      <c r="J86" s="222">
        <v>1.1349</v>
      </c>
      <c r="K86" s="222">
        <v>3.0213000000000001</v>
      </c>
      <c r="L86" s="225">
        <v>10806</v>
      </c>
      <c r="M86" s="222">
        <v>3.4981</v>
      </c>
      <c r="N86" s="222">
        <v>0.98839999999999995</v>
      </c>
      <c r="O86" s="222">
        <v>9.4891000000000005</v>
      </c>
    </row>
    <row r="87" spans="1:15">
      <c r="A87" s="221">
        <v>41564</v>
      </c>
      <c r="B87" s="222">
        <v>0.95420000000000005</v>
      </c>
      <c r="C87" s="223">
        <v>72.599999999999994</v>
      </c>
      <c r="D87" s="222">
        <v>5.8174000000000001</v>
      </c>
      <c r="E87" s="224">
        <v>94.04</v>
      </c>
      <c r="F87" s="222">
        <v>0.70450000000000002</v>
      </c>
      <c r="G87" s="222">
        <v>0.59719999999999995</v>
      </c>
      <c r="H87" s="222">
        <v>1.1869000000000001</v>
      </c>
      <c r="I87" s="224">
        <v>29.69</v>
      </c>
      <c r="J87" s="222">
        <v>1.1315</v>
      </c>
      <c r="K87" s="222">
        <v>3.0167000000000002</v>
      </c>
      <c r="L87" s="225">
        <v>10835</v>
      </c>
      <c r="M87" s="222">
        <v>3.5043000000000002</v>
      </c>
      <c r="N87" s="222">
        <v>0.98509999999999998</v>
      </c>
      <c r="O87" s="222">
        <v>9.4155999999999995</v>
      </c>
    </row>
    <row r="88" spans="1:15">
      <c r="A88" s="221">
        <v>41565</v>
      </c>
      <c r="B88" s="222">
        <v>0.9617</v>
      </c>
      <c r="C88" s="223">
        <v>73</v>
      </c>
      <c r="D88" s="222">
        <v>5.8596000000000004</v>
      </c>
      <c r="E88" s="224">
        <v>94.27</v>
      </c>
      <c r="F88" s="222">
        <v>0.70389999999999997</v>
      </c>
      <c r="G88" s="222">
        <v>0.59560000000000002</v>
      </c>
      <c r="H88" s="222">
        <v>1.1915</v>
      </c>
      <c r="I88" s="224">
        <v>29.84</v>
      </c>
      <c r="J88" s="222">
        <v>1.1373</v>
      </c>
      <c r="K88" s="222">
        <v>3.0308000000000002</v>
      </c>
      <c r="L88" s="225">
        <v>10891</v>
      </c>
      <c r="M88" s="222">
        <v>3.5318000000000001</v>
      </c>
      <c r="N88" s="222">
        <v>0.99039999999999995</v>
      </c>
      <c r="O88" s="222">
        <v>9.4503000000000004</v>
      </c>
    </row>
    <row r="89" spans="1:15">
      <c r="A89" s="221">
        <v>41568</v>
      </c>
      <c r="B89" s="222">
        <v>0.96719999999999995</v>
      </c>
      <c r="C89" s="223">
        <v>73.400000000000006</v>
      </c>
      <c r="D89" s="222">
        <v>5.8952999999999998</v>
      </c>
      <c r="E89" s="224">
        <v>94.78</v>
      </c>
      <c r="F89" s="222">
        <v>0.70720000000000005</v>
      </c>
      <c r="G89" s="222">
        <v>0.59830000000000005</v>
      </c>
      <c r="H89" s="222">
        <v>1.2001999999999999</v>
      </c>
      <c r="I89" s="224">
        <v>30.07</v>
      </c>
      <c r="J89" s="222">
        <v>1.1388</v>
      </c>
      <c r="K89" s="222">
        <v>3.0665</v>
      </c>
      <c r="L89" s="225">
        <v>10983</v>
      </c>
      <c r="M89" s="222">
        <v>3.552</v>
      </c>
      <c r="N89" s="222">
        <v>0.99550000000000005</v>
      </c>
      <c r="O89" s="222">
        <v>9.4734999999999996</v>
      </c>
    </row>
    <row r="90" spans="1:15">
      <c r="A90" s="221">
        <v>41569</v>
      </c>
      <c r="B90" s="222">
        <v>0.96489999999999998</v>
      </c>
      <c r="C90" s="223">
        <v>73.3</v>
      </c>
      <c r="D90" s="222">
        <v>5.8803999999999998</v>
      </c>
      <c r="E90" s="224">
        <v>94.86</v>
      </c>
      <c r="F90" s="222">
        <v>0.70589999999999997</v>
      </c>
      <c r="G90" s="222">
        <v>0.59840000000000004</v>
      </c>
      <c r="H90" s="222">
        <v>1.1982999999999999</v>
      </c>
      <c r="I90" s="224">
        <v>30.03</v>
      </c>
      <c r="J90" s="222">
        <v>1.1423000000000001</v>
      </c>
      <c r="K90" s="222">
        <v>3.0697999999999999</v>
      </c>
      <c r="L90" s="225">
        <v>10942</v>
      </c>
      <c r="M90" s="222">
        <v>3.5436000000000001</v>
      </c>
      <c r="N90" s="222">
        <v>0.99409999999999998</v>
      </c>
      <c r="O90" s="222">
        <v>9.4964999999999993</v>
      </c>
    </row>
    <row r="91" spans="1:15">
      <c r="A91" s="221">
        <v>41570</v>
      </c>
      <c r="B91" s="222">
        <v>0.96550000000000002</v>
      </c>
      <c r="C91" s="223">
        <v>73.099999999999994</v>
      </c>
      <c r="D91" s="222">
        <v>5.8769</v>
      </c>
      <c r="E91" s="224">
        <v>94.07</v>
      </c>
      <c r="F91" s="222">
        <v>0.70089999999999997</v>
      </c>
      <c r="G91" s="222">
        <v>0.59509999999999996</v>
      </c>
      <c r="H91" s="222">
        <v>1.1950000000000001</v>
      </c>
      <c r="I91" s="224">
        <v>29.97</v>
      </c>
      <c r="J91" s="222">
        <v>1.1471</v>
      </c>
      <c r="K91" s="222">
        <v>3.05</v>
      </c>
      <c r="L91" s="225">
        <v>10876</v>
      </c>
      <c r="M91" s="222">
        <v>3.5457999999999998</v>
      </c>
      <c r="N91" s="222">
        <v>0.99490000000000001</v>
      </c>
      <c r="O91" s="222">
        <v>9.4305000000000003</v>
      </c>
    </row>
    <row r="92" spans="1:15">
      <c r="A92" s="221">
        <v>41571</v>
      </c>
      <c r="B92" s="222">
        <v>0.96509999999999996</v>
      </c>
      <c r="C92" s="223">
        <v>73</v>
      </c>
      <c r="D92" s="222">
        <v>5.8696999999999999</v>
      </c>
      <c r="E92" s="224">
        <v>93.96</v>
      </c>
      <c r="F92" s="222">
        <v>0.7</v>
      </c>
      <c r="G92" s="222">
        <v>0.59609999999999996</v>
      </c>
      <c r="H92" s="222">
        <v>1.1941999999999999</v>
      </c>
      <c r="I92" s="224">
        <v>30.06</v>
      </c>
      <c r="J92" s="222">
        <v>1.1469</v>
      </c>
      <c r="K92" s="222">
        <v>3.0449000000000002</v>
      </c>
      <c r="L92" s="225">
        <v>10788</v>
      </c>
      <c r="M92" s="222">
        <v>3.5442999999999998</v>
      </c>
      <c r="N92" s="222">
        <v>1.0014000000000001</v>
      </c>
      <c r="O92" s="222">
        <v>9.4327000000000005</v>
      </c>
    </row>
    <row r="93" spans="1:15">
      <c r="A93" s="221">
        <v>41572</v>
      </c>
      <c r="B93" s="222">
        <v>0.96150000000000002</v>
      </c>
      <c r="C93" s="223">
        <v>72.7</v>
      </c>
      <c r="D93" s="222">
        <v>5.8483000000000001</v>
      </c>
      <c r="E93" s="224">
        <v>93.29</v>
      </c>
      <c r="F93" s="222">
        <v>0.69579999999999997</v>
      </c>
      <c r="G93" s="222">
        <v>0.59240000000000004</v>
      </c>
      <c r="H93" s="222">
        <v>1.1897</v>
      </c>
      <c r="I93" s="224">
        <v>29.93</v>
      </c>
      <c r="J93" s="222">
        <v>1.1554</v>
      </c>
      <c r="K93" s="222">
        <v>3.0301999999999998</v>
      </c>
      <c r="L93" s="225">
        <v>10543</v>
      </c>
      <c r="M93" s="222">
        <v>3.5310999999999999</v>
      </c>
      <c r="N93" s="222">
        <v>1.0012000000000001</v>
      </c>
      <c r="O93" s="222">
        <v>9.3943999999999992</v>
      </c>
    </row>
    <row r="94" spans="1:15">
      <c r="A94" s="221">
        <v>41575</v>
      </c>
      <c r="B94" s="222">
        <v>0.96089999999999998</v>
      </c>
      <c r="C94" s="223">
        <v>72.8</v>
      </c>
      <c r="D94" s="222">
        <v>5.8460999999999999</v>
      </c>
      <c r="E94" s="224">
        <v>93.77</v>
      </c>
      <c r="F94" s="222">
        <v>0.69589999999999996</v>
      </c>
      <c r="G94" s="222">
        <v>0.59379999999999999</v>
      </c>
      <c r="H94" s="222">
        <v>1.1881999999999999</v>
      </c>
      <c r="I94" s="224">
        <v>29.86</v>
      </c>
      <c r="J94" s="222">
        <v>1.1566000000000001</v>
      </c>
      <c r="K94" s="222">
        <v>3.0148000000000001</v>
      </c>
      <c r="L94" s="225">
        <v>10654</v>
      </c>
      <c r="M94" s="222">
        <v>3.5289000000000001</v>
      </c>
      <c r="N94" s="222">
        <v>1.0028999999999999</v>
      </c>
      <c r="O94" s="222">
        <v>9.4312000000000005</v>
      </c>
    </row>
    <row r="95" spans="1:15">
      <c r="A95" s="221">
        <v>41576</v>
      </c>
      <c r="B95" s="222">
        <v>0.95150000000000001</v>
      </c>
      <c r="C95" s="223">
        <v>72.099999999999994</v>
      </c>
      <c r="D95" s="222">
        <v>5.7927</v>
      </c>
      <c r="E95" s="224">
        <v>92.83</v>
      </c>
      <c r="F95" s="222">
        <v>0.69069999999999998</v>
      </c>
      <c r="G95" s="222">
        <v>0.59109999999999996</v>
      </c>
      <c r="H95" s="222">
        <v>1.1782999999999999</v>
      </c>
      <c r="I95" s="224">
        <v>29.56</v>
      </c>
      <c r="J95" s="222">
        <v>1.1496999999999999</v>
      </c>
      <c r="K95" s="222">
        <v>2.9910000000000001</v>
      </c>
      <c r="L95" s="225">
        <v>10562</v>
      </c>
      <c r="M95" s="222">
        <v>3.4944000000000002</v>
      </c>
      <c r="N95" s="222">
        <v>0.99429999999999996</v>
      </c>
      <c r="O95" s="222">
        <v>9.3758999999999997</v>
      </c>
    </row>
    <row r="96" spans="1:15">
      <c r="A96" s="221">
        <v>41577</v>
      </c>
      <c r="B96" s="222">
        <v>0.94820000000000004</v>
      </c>
      <c r="C96" s="223">
        <v>72</v>
      </c>
      <c r="D96" s="222">
        <v>5.7755999999999998</v>
      </c>
      <c r="E96" s="224">
        <v>93.08</v>
      </c>
      <c r="F96" s="222">
        <v>0.69020000000000004</v>
      </c>
      <c r="G96" s="222">
        <v>0.59109999999999996</v>
      </c>
      <c r="H96" s="222">
        <v>1.1755</v>
      </c>
      <c r="I96" s="224">
        <v>29.45</v>
      </c>
      <c r="J96" s="222">
        <v>1.1485000000000001</v>
      </c>
      <c r="K96" s="222">
        <v>2.992</v>
      </c>
      <c r="L96" s="225">
        <v>10627</v>
      </c>
      <c r="M96" s="222">
        <v>3.4823</v>
      </c>
      <c r="N96" s="222">
        <v>0.9919</v>
      </c>
      <c r="O96" s="222">
        <v>9.3739000000000008</v>
      </c>
    </row>
    <row r="97" spans="1:15">
      <c r="A97" s="221">
        <v>41578</v>
      </c>
      <c r="B97" s="222">
        <v>0.94899999999999995</v>
      </c>
      <c r="C97" s="223">
        <v>72.099999999999994</v>
      </c>
      <c r="D97" s="222">
        <v>5.7832999999999997</v>
      </c>
      <c r="E97" s="224">
        <v>93.4</v>
      </c>
      <c r="F97" s="222">
        <v>0.69230000000000003</v>
      </c>
      <c r="G97" s="222">
        <v>0.59240000000000004</v>
      </c>
      <c r="H97" s="222">
        <v>1.1758999999999999</v>
      </c>
      <c r="I97" s="224">
        <v>29.5</v>
      </c>
      <c r="J97" s="222">
        <v>1.1496999999999999</v>
      </c>
      <c r="K97" s="222">
        <v>2.9969000000000001</v>
      </c>
      <c r="L97" s="225">
        <v>10714</v>
      </c>
      <c r="M97" s="222">
        <v>3.4851999999999999</v>
      </c>
      <c r="N97" s="222">
        <v>0.99490000000000001</v>
      </c>
      <c r="O97" s="222">
        <v>9.4415999999999993</v>
      </c>
    </row>
    <row r="98" spans="1:15">
      <c r="A98" s="221">
        <v>41579</v>
      </c>
      <c r="B98" s="222">
        <v>0.94810000000000005</v>
      </c>
      <c r="C98" s="223">
        <v>72.2</v>
      </c>
      <c r="D98" s="222">
        <v>5.7779999999999996</v>
      </c>
      <c r="E98" s="224">
        <v>92.79</v>
      </c>
      <c r="F98" s="222">
        <v>0.69930000000000003</v>
      </c>
      <c r="G98" s="222">
        <v>0.59130000000000005</v>
      </c>
      <c r="H98" s="222">
        <v>1.1778999999999999</v>
      </c>
      <c r="I98" s="224">
        <v>29.58</v>
      </c>
      <c r="J98" s="222">
        <v>1.1476999999999999</v>
      </c>
      <c r="K98" s="222">
        <v>3.0059999999999998</v>
      </c>
      <c r="L98" s="225">
        <v>10747</v>
      </c>
      <c r="M98" s="222">
        <v>3.4819</v>
      </c>
      <c r="N98" s="222">
        <v>0.98870000000000002</v>
      </c>
      <c r="O98" s="222">
        <v>9.5191999999999997</v>
      </c>
    </row>
    <row r="99" spans="1:15">
      <c r="A99" s="221">
        <v>41582</v>
      </c>
      <c r="B99" s="222">
        <v>0.94810000000000005</v>
      </c>
      <c r="C99" s="223">
        <v>72.400000000000006</v>
      </c>
      <c r="D99" s="222">
        <v>5.7827000000000002</v>
      </c>
      <c r="E99" s="224">
        <v>93.62</v>
      </c>
      <c r="F99" s="222">
        <v>0.70330000000000004</v>
      </c>
      <c r="G99" s="222">
        <v>0.59540000000000004</v>
      </c>
      <c r="H99" s="222">
        <v>1.1782999999999999</v>
      </c>
      <c r="I99" s="224">
        <v>29.67</v>
      </c>
      <c r="J99" s="222">
        <v>1.1474</v>
      </c>
      <c r="K99" s="222">
        <v>3.0125999999999999</v>
      </c>
      <c r="L99" s="225">
        <v>10783</v>
      </c>
      <c r="M99" s="222">
        <v>3.4819</v>
      </c>
      <c r="N99" s="222">
        <v>0.9879</v>
      </c>
      <c r="O99" s="222">
        <v>9.6364999999999998</v>
      </c>
    </row>
    <row r="100" spans="1:15">
      <c r="A100" s="221">
        <v>41583</v>
      </c>
      <c r="B100" s="222">
        <v>0.94669999999999999</v>
      </c>
      <c r="C100" s="223">
        <v>72.2</v>
      </c>
      <c r="D100" s="222">
        <v>5.7714999999999996</v>
      </c>
      <c r="E100" s="224">
        <v>93.19</v>
      </c>
      <c r="F100" s="222">
        <v>0.70140000000000002</v>
      </c>
      <c r="G100" s="222">
        <v>0.59299999999999997</v>
      </c>
      <c r="H100" s="222">
        <v>1.1763999999999999</v>
      </c>
      <c r="I100" s="224">
        <v>29.63</v>
      </c>
      <c r="J100" s="222">
        <v>1.145</v>
      </c>
      <c r="K100" s="222">
        <v>3.0038999999999998</v>
      </c>
      <c r="L100" s="225">
        <v>10750</v>
      </c>
      <c r="M100" s="222">
        <v>3.4767999999999999</v>
      </c>
      <c r="N100" s="222">
        <v>0.98850000000000005</v>
      </c>
      <c r="O100" s="222">
        <v>9.5995000000000008</v>
      </c>
    </row>
    <row r="101" spans="1:15">
      <c r="A101" s="221">
        <v>41584</v>
      </c>
      <c r="B101" s="222">
        <v>0.95179999999999998</v>
      </c>
      <c r="C101" s="223">
        <v>72.5</v>
      </c>
      <c r="D101" s="222">
        <v>5.8014000000000001</v>
      </c>
      <c r="E101" s="224">
        <v>93.9</v>
      </c>
      <c r="F101" s="222">
        <v>0.7046</v>
      </c>
      <c r="G101" s="222">
        <v>0.59150000000000003</v>
      </c>
      <c r="H101" s="222">
        <v>1.1834</v>
      </c>
      <c r="I101" s="224">
        <v>29.79</v>
      </c>
      <c r="J101" s="222">
        <v>1.1339999999999999</v>
      </c>
      <c r="K101" s="222">
        <v>3.0282</v>
      </c>
      <c r="L101" s="225">
        <v>10841</v>
      </c>
      <c r="M101" s="222">
        <v>3.4954999999999998</v>
      </c>
      <c r="N101" s="222">
        <v>0.99390000000000001</v>
      </c>
      <c r="O101" s="222">
        <v>9.7283000000000008</v>
      </c>
    </row>
    <row r="102" spans="1:15">
      <c r="A102" s="221">
        <v>41585</v>
      </c>
      <c r="B102" s="222">
        <v>0.94769999999999999</v>
      </c>
      <c r="C102" s="223">
        <v>72.2</v>
      </c>
      <c r="D102" s="222">
        <v>5.7751999999999999</v>
      </c>
      <c r="E102" s="224">
        <v>93.47</v>
      </c>
      <c r="F102" s="222">
        <v>0.70109999999999995</v>
      </c>
      <c r="G102" s="222">
        <v>0.58930000000000005</v>
      </c>
      <c r="H102" s="222">
        <v>1.1771</v>
      </c>
      <c r="I102" s="224">
        <v>29.65</v>
      </c>
      <c r="J102" s="222">
        <v>1.1333</v>
      </c>
      <c r="K102" s="222">
        <v>3.0127000000000002</v>
      </c>
      <c r="L102" s="225">
        <v>10792</v>
      </c>
      <c r="M102" s="222">
        <v>3.4803999999999999</v>
      </c>
      <c r="N102" s="222">
        <v>0.98750000000000004</v>
      </c>
      <c r="O102" s="222">
        <v>9.7225000000000001</v>
      </c>
    </row>
    <row r="103" spans="1:15">
      <c r="A103" s="221">
        <v>41586</v>
      </c>
      <c r="B103" s="222">
        <v>0.94650000000000001</v>
      </c>
      <c r="C103" s="223">
        <v>72.2</v>
      </c>
      <c r="D103" s="222">
        <v>5.7645999999999997</v>
      </c>
      <c r="E103" s="224">
        <v>92.9</v>
      </c>
      <c r="F103" s="222">
        <v>0.70589999999999997</v>
      </c>
      <c r="G103" s="222">
        <v>0.58819999999999995</v>
      </c>
      <c r="H103" s="222">
        <v>1.1773</v>
      </c>
      <c r="I103" s="224">
        <v>29.7</v>
      </c>
      <c r="J103" s="222">
        <v>1.1356999999999999</v>
      </c>
      <c r="K103" s="222">
        <v>3.0137</v>
      </c>
      <c r="L103" s="225">
        <v>10795</v>
      </c>
      <c r="M103" s="222">
        <v>3.476</v>
      </c>
      <c r="N103" s="222">
        <v>0.98929999999999996</v>
      </c>
      <c r="O103" s="222">
        <v>9.7149000000000001</v>
      </c>
    </row>
    <row r="104" spans="1:15">
      <c r="A104" s="221">
        <v>41589</v>
      </c>
      <c r="B104" s="222">
        <v>0.93820000000000003</v>
      </c>
      <c r="C104" s="223">
        <v>71.8</v>
      </c>
      <c r="D104" s="222">
        <v>5.7141999999999999</v>
      </c>
      <c r="E104" s="224">
        <v>92.88</v>
      </c>
      <c r="F104" s="222">
        <v>0.70209999999999995</v>
      </c>
      <c r="G104" s="222">
        <v>0.58579999999999999</v>
      </c>
      <c r="H104" s="222">
        <v>1.1702999999999999</v>
      </c>
      <c r="I104" s="224">
        <v>29.7</v>
      </c>
      <c r="J104" s="222">
        <v>1.133</v>
      </c>
      <c r="K104" s="222">
        <v>3.0032000000000001</v>
      </c>
      <c r="L104" s="225">
        <v>10808</v>
      </c>
      <c r="M104" s="222">
        <v>3.4455</v>
      </c>
      <c r="N104" s="222">
        <v>0.98270000000000002</v>
      </c>
      <c r="O104" s="222">
        <v>9.6925000000000008</v>
      </c>
    </row>
    <row r="105" spans="1:15">
      <c r="A105" s="221">
        <v>41590</v>
      </c>
      <c r="B105" s="222">
        <v>0.93359999999999999</v>
      </c>
      <c r="C105" s="223">
        <v>71.599999999999994</v>
      </c>
      <c r="D105" s="222">
        <v>5.6881000000000004</v>
      </c>
      <c r="E105" s="224">
        <v>92.93</v>
      </c>
      <c r="F105" s="222">
        <v>0.69699999999999995</v>
      </c>
      <c r="G105" s="222">
        <v>0.58420000000000005</v>
      </c>
      <c r="H105" s="222">
        <v>1.1654</v>
      </c>
      <c r="I105" s="224">
        <v>29.45</v>
      </c>
      <c r="J105" s="222">
        <v>1.1339999999999999</v>
      </c>
      <c r="K105" s="222">
        <v>2.9908000000000001</v>
      </c>
      <c r="L105" s="225">
        <v>10861</v>
      </c>
      <c r="M105" s="222">
        <v>3.4285999999999999</v>
      </c>
      <c r="N105" s="222">
        <v>0.9788</v>
      </c>
      <c r="O105" s="222">
        <v>9.6936</v>
      </c>
    </row>
    <row r="106" spans="1:15">
      <c r="A106" s="221">
        <v>41591</v>
      </c>
      <c r="B106" s="222">
        <v>0.93059999999999998</v>
      </c>
      <c r="C106" s="223">
        <v>71.400000000000006</v>
      </c>
      <c r="D106" s="222">
        <v>5.6687000000000003</v>
      </c>
      <c r="E106" s="224">
        <v>92.58</v>
      </c>
      <c r="F106" s="222">
        <v>0.69179999999999997</v>
      </c>
      <c r="G106" s="222">
        <v>0.58550000000000002</v>
      </c>
      <c r="H106" s="222">
        <v>1.1626000000000001</v>
      </c>
      <c r="I106" s="224">
        <v>29.41</v>
      </c>
      <c r="J106" s="222">
        <v>1.1305000000000001</v>
      </c>
      <c r="K106" s="222">
        <v>2.9857999999999998</v>
      </c>
      <c r="L106" s="225">
        <v>10835</v>
      </c>
      <c r="M106" s="222">
        <v>3.4176000000000002</v>
      </c>
      <c r="N106" s="222">
        <v>0.9758</v>
      </c>
      <c r="O106" s="222">
        <v>9.6094000000000008</v>
      </c>
    </row>
    <row r="107" spans="1:15">
      <c r="A107" s="221">
        <v>41592</v>
      </c>
      <c r="B107" s="222">
        <v>0.93469999999999998</v>
      </c>
      <c r="C107" s="223">
        <v>71.5</v>
      </c>
      <c r="D107" s="222">
        <v>5.6942000000000004</v>
      </c>
      <c r="E107" s="224">
        <v>93.15</v>
      </c>
      <c r="F107" s="222">
        <v>0.69399999999999995</v>
      </c>
      <c r="G107" s="222">
        <v>0.58299999999999996</v>
      </c>
      <c r="H107" s="222">
        <v>1.1648000000000001</v>
      </c>
      <c r="I107" s="224">
        <v>29.43</v>
      </c>
      <c r="J107" s="222">
        <v>1.1279999999999999</v>
      </c>
      <c r="K107" s="222">
        <v>2.9882</v>
      </c>
      <c r="L107" s="225">
        <v>10786</v>
      </c>
      <c r="M107" s="222">
        <v>3.4327000000000001</v>
      </c>
      <c r="N107" s="222">
        <v>0.9788</v>
      </c>
      <c r="O107" s="222">
        <v>9.6198999999999995</v>
      </c>
    </row>
    <row r="108" spans="1:15">
      <c r="A108" s="221">
        <v>41593</v>
      </c>
      <c r="B108" s="222">
        <v>0.93440000000000001</v>
      </c>
      <c r="C108" s="223">
        <v>71.599999999999994</v>
      </c>
      <c r="D108" s="222">
        <v>5.6909999999999998</v>
      </c>
      <c r="E108" s="224">
        <v>93.64</v>
      </c>
      <c r="F108" s="222">
        <v>0.69440000000000002</v>
      </c>
      <c r="G108" s="222">
        <v>0.58150000000000002</v>
      </c>
      <c r="H108" s="222">
        <v>1.1658999999999999</v>
      </c>
      <c r="I108" s="224">
        <v>29.53</v>
      </c>
      <c r="J108" s="222">
        <v>1.1267</v>
      </c>
      <c r="K108" s="222">
        <v>2.9895999999999998</v>
      </c>
      <c r="L108" s="225">
        <v>10830</v>
      </c>
      <c r="M108" s="222">
        <v>3.4316</v>
      </c>
      <c r="N108" s="222">
        <v>0.9778</v>
      </c>
      <c r="O108" s="222">
        <v>9.5373999999999999</v>
      </c>
    </row>
    <row r="109" spans="1:15">
      <c r="A109" s="221">
        <v>41596</v>
      </c>
      <c r="B109" s="222">
        <v>0.93979999999999997</v>
      </c>
      <c r="C109" s="223">
        <v>71.900000000000006</v>
      </c>
      <c r="D109" s="222">
        <v>5.7251000000000003</v>
      </c>
      <c r="E109" s="224">
        <v>94.06</v>
      </c>
      <c r="F109" s="222">
        <v>0.69669999999999999</v>
      </c>
      <c r="G109" s="222">
        <v>0.5827</v>
      </c>
      <c r="H109" s="222">
        <v>1.1716</v>
      </c>
      <c r="I109" s="224">
        <v>29.68</v>
      </c>
      <c r="J109" s="222">
        <v>1.1248</v>
      </c>
      <c r="K109" s="222">
        <v>3.0030999999999999</v>
      </c>
      <c r="L109" s="225">
        <v>10942</v>
      </c>
      <c r="M109" s="222">
        <v>3.4514</v>
      </c>
      <c r="N109" s="222">
        <v>0.98050000000000004</v>
      </c>
      <c r="O109" s="222">
        <v>9.5625</v>
      </c>
    </row>
    <row r="110" spans="1:15">
      <c r="A110" s="221">
        <v>41597</v>
      </c>
      <c r="B110" s="222">
        <v>0.93859999999999999</v>
      </c>
      <c r="C110" s="223">
        <v>71.7</v>
      </c>
      <c r="D110" s="222">
        <v>5.7175000000000002</v>
      </c>
      <c r="E110" s="224">
        <v>93.64</v>
      </c>
      <c r="F110" s="222">
        <v>0.69479999999999997</v>
      </c>
      <c r="G110" s="222">
        <v>0.58279999999999998</v>
      </c>
      <c r="H110" s="222">
        <v>1.1692</v>
      </c>
      <c r="I110" s="224">
        <v>29.66</v>
      </c>
      <c r="J110" s="222">
        <v>1.1265000000000001</v>
      </c>
      <c r="K110" s="222">
        <v>2.9912999999999998</v>
      </c>
      <c r="L110" s="225">
        <v>10897</v>
      </c>
      <c r="M110" s="222">
        <v>3.4470000000000001</v>
      </c>
      <c r="N110" s="222">
        <v>0.97929999999999995</v>
      </c>
      <c r="O110" s="222">
        <v>9.5281000000000002</v>
      </c>
    </row>
    <row r="111" spans="1:15">
      <c r="A111" s="221">
        <v>41598</v>
      </c>
      <c r="B111" s="222">
        <v>0.94059999999999999</v>
      </c>
      <c r="C111" s="223">
        <v>71.900000000000006</v>
      </c>
      <c r="D111" s="222">
        <v>5.7305000000000001</v>
      </c>
      <c r="E111" s="224">
        <v>94.1</v>
      </c>
      <c r="F111" s="222">
        <v>0.69410000000000005</v>
      </c>
      <c r="G111" s="222">
        <v>0.58379999999999999</v>
      </c>
      <c r="H111" s="222">
        <v>1.1698999999999999</v>
      </c>
      <c r="I111" s="224">
        <v>29.78</v>
      </c>
      <c r="J111" s="222">
        <v>1.1271</v>
      </c>
      <c r="K111" s="222">
        <v>2.9944000000000002</v>
      </c>
      <c r="L111" s="225">
        <v>10933</v>
      </c>
      <c r="M111" s="222">
        <v>3.4544000000000001</v>
      </c>
      <c r="N111" s="222">
        <v>0.98460000000000003</v>
      </c>
      <c r="O111" s="222">
        <v>9.5931999999999995</v>
      </c>
    </row>
    <row r="112" spans="1:15">
      <c r="A112" s="221">
        <v>41599</v>
      </c>
      <c r="B112" s="222">
        <v>0.92959999999999998</v>
      </c>
      <c r="C112" s="223">
        <v>71.3</v>
      </c>
      <c r="D112" s="222">
        <v>5.6637000000000004</v>
      </c>
      <c r="E112" s="224">
        <v>93.35</v>
      </c>
      <c r="F112" s="222">
        <v>0.69289999999999996</v>
      </c>
      <c r="G112" s="222">
        <v>0.57820000000000005</v>
      </c>
      <c r="H112" s="222">
        <v>1.1608000000000001</v>
      </c>
      <c r="I112" s="224">
        <v>29.56</v>
      </c>
      <c r="J112" s="222">
        <v>1.1273</v>
      </c>
      <c r="K112" s="222">
        <v>2.9826000000000001</v>
      </c>
      <c r="L112" s="225">
        <v>10876</v>
      </c>
      <c r="M112" s="222">
        <v>3.4140000000000001</v>
      </c>
      <c r="N112" s="222">
        <v>0.97309999999999997</v>
      </c>
      <c r="O112" s="222">
        <v>9.4512</v>
      </c>
    </row>
    <row r="113" spans="1:15">
      <c r="A113" s="221">
        <v>41600</v>
      </c>
      <c r="B113" s="222">
        <v>0.91769999999999996</v>
      </c>
      <c r="C113" s="223">
        <v>70.5</v>
      </c>
      <c r="D113" s="222">
        <v>5.5911</v>
      </c>
      <c r="E113" s="224">
        <v>92.79</v>
      </c>
      <c r="F113" s="222">
        <v>0.68149999999999999</v>
      </c>
      <c r="G113" s="222">
        <v>0.56699999999999995</v>
      </c>
      <c r="H113" s="222">
        <v>1.1483000000000001</v>
      </c>
      <c r="I113" s="224">
        <v>29.24</v>
      </c>
      <c r="J113" s="222">
        <v>1.1195999999999999</v>
      </c>
      <c r="K113" s="222">
        <v>2.9521999999999999</v>
      </c>
      <c r="L113" s="225">
        <v>10763</v>
      </c>
      <c r="M113" s="222">
        <v>3.3702999999999999</v>
      </c>
      <c r="N113" s="222">
        <v>0.96760000000000002</v>
      </c>
      <c r="O113" s="222">
        <v>9.3057999999999996</v>
      </c>
    </row>
    <row r="114" spans="1:15">
      <c r="A114" s="221">
        <v>41603</v>
      </c>
      <c r="B114" s="222">
        <v>0.91439999999999999</v>
      </c>
      <c r="C114" s="223">
        <v>70.2</v>
      </c>
      <c r="D114" s="222">
        <v>5.5709</v>
      </c>
      <c r="E114" s="224">
        <v>93.1</v>
      </c>
      <c r="F114" s="222">
        <v>0.67530000000000001</v>
      </c>
      <c r="G114" s="222">
        <v>0.56369999999999998</v>
      </c>
      <c r="H114" s="222">
        <v>1.1462000000000001</v>
      </c>
      <c r="I114" s="224">
        <v>29.22</v>
      </c>
      <c r="J114" s="222">
        <v>1.1137999999999999</v>
      </c>
      <c r="K114" s="222">
        <v>2.9493999999999998</v>
      </c>
      <c r="L114" s="225">
        <v>10725</v>
      </c>
      <c r="M114" s="222">
        <v>3.3580999999999999</v>
      </c>
      <c r="N114" s="222">
        <v>0.96540000000000004</v>
      </c>
      <c r="O114" s="222">
        <v>9.2286000000000001</v>
      </c>
    </row>
    <row r="115" spans="1:15">
      <c r="A115" s="221">
        <v>41604</v>
      </c>
      <c r="B115" s="222">
        <v>0.91949999999999998</v>
      </c>
      <c r="C115" s="223">
        <v>70.5</v>
      </c>
      <c r="D115" s="222">
        <v>5.6021000000000001</v>
      </c>
      <c r="E115" s="224">
        <v>93.26</v>
      </c>
      <c r="F115" s="222">
        <v>0.67949999999999999</v>
      </c>
      <c r="G115" s="222">
        <v>0.56910000000000005</v>
      </c>
      <c r="H115" s="222">
        <v>1.1501999999999999</v>
      </c>
      <c r="I115" s="224">
        <v>29.43</v>
      </c>
      <c r="J115" s="222">
        <v>1.1131</v>
      </c>
      <c r="K115" s="222">
        <v>2.9603000000000002</v>
      </c>
      <c r="L115" s="225">
        <v>10841</v>
      </c>
      <c r="M115" s="222">
        <v>3.3769</v>
      </c>
      <c r="N115" s="222">
        <v>0.96850000000000003</v>
      </c>
      <c r="O115" s="222">
        <v>9.2824000000000009</v>
      </c>
    </row>
    <row r="116" spans="1:15">
      <c r="A116" s="221">
        <v>41605</v>
      </c>
      <c r="B116" s="222">
        <v>0.9123</v>
      </c>
      <c r="C116" s="223">
        <v>70</v>
      </c>
      <c r="D116" s="222">
        <v>5.5590999999999999</v>
      </c>
      <c r="E116" s="224">
        <v>92.67</v>
      </c>
      <c r="F116" s="222">
        <v>0.67110000000000003</v>
      </c>
      <c r="G116" s="222">
        <v>0.5625</v>
      </c>
      <c r="H116" s="222">
        <v>1.1428</v>
      </c>
      <c r="I116" s="224">
        <v>29.23</v>
      </c>
      <c r="J116" s="222">
        <v>1.1131</v>
      </c>
      <c r="K116" s="222">
        <v>2.9417</v>
      </c>
      <c r="L116" s="225">
        <v>10845</v>
      </c>
      <c r="M116" s="222">
        <v>3.3504</v>
      </c>
      <c r="N116" s="222">
        <v>0.96260000000000001</v>
      </c>
      <c r="O116" s="222">
        <v>9.2626000000000008</v>
      </c>
    </row>
    <row r="117" spans="1:15">
      <c r="A117" s="221">
        <v>41606</v>
      </c>
      <c r="B117" s="222">
        <v>0.91339999999999999</v>
      </c>
      <c r="C117" s="223">
        <v>70.2</v>
      </c>
      <c r="D117" s="222">
        <v>5.5650000000000004</v>
      </c>
      <c r="E117" s="224">
        <v>93.19</v>
      </c>
      <c r="F117" s="222">
        <v>0.67230000000000001</v>
      </c>
      <c r="G117" s="222">
        <v>0.5595</v>
      </c>
      <c r="H117" s="222">
        <v>1.1459999999999999</v>
      </c>
      <c r="I117" s="224">
        <v>29.39</v>
      </c>
      <c r="J117" s="222">
        <v>1.1173</v>
      </c>
      <c r="K117" s="222">
        <v>2.9544000000000001</v>
      </c>
      <c r="L117" s="225">
        <v>10950</v>
      </c>
      <c r="M117" s="222">
        <v>3.3544999999999998</v>
      </c>
      <c r="N117" s="222">
        <v>0.9667</v>
      </c>
      <c r="O117" s="222">
        <v>9.3322000000000003</v>
      </c>
    </row>
    <row r="118" spans="1:15">
      <c r="A118" s="221">
        <v>41607</v>
      </c>
      <c r="B118" s="222">
        <v>0.90869999999999995</v>
      </c>
      <c r="C118" s="223">
        <v>69.8</v>
      </c>
      <c r="D118" s="222">
        <v>5.5362</v>
      </c>
      <c r="E118" s="224">
        <v>92.94</v>
      </c>
      <c r="F118" s="222">
        <v>0.66759999999999997</v>
      </c>
      <c r="G118" s="222">
        <v>0.55530000000000002</v>
      </c>
      <c r="H118" s="222">
        <v>1.1409</v>
      </c>
      <c r="I118" s="224">
        <v>29.18</v>
      </c>
      <c r="J118" s="222">
        <v>1.1215999999999999</v>
      </c>
      <c r="K118" s="222">
        <v>2.9315000000000002</v>
      </c>
      <c r="L118" s="225">
        <v>10884</v>
      </c>
      <c r="M118" s="222">
        <v>3.3372000000000002</v>
      </c>
      <c r="N118" s="222">
        <v>0.96299999999999997</v>
      </c>
      <c r="O118" s="222">
        <v>9.2696000000000005</v>
      </c>
    </row>
    <row r="119" spans="1:15">
      <c r="A119" s="221">
        <v>41610</v>
      </c>
      <c r="B119" s="222">
        <v>0.91510000000000002</v>
      </c>
      <c r="C119" s="223">
        <v>70.3</v>
      </c>
      <c r="D119" s="222">
        <v>5.5754999999999999</v>
      </c>
      <c r="E119" s="224">
        <v>93.7</v>
      </c>
      <c r="F119" s="222">
        <v>0.67269999999999996</v>
      </c>
      <c r="G119" s="222">
        <v>0.55720000000000003</v>
      </c>
      <c r="H119" s="222">
        <v>1.1475</v>
      </c>
      <c r="I119" s="224">
        <v>29.47</v>
      </c>
      <c r="J119" s="222">
        <v>1.1161000000000001</v>
      </c>
      <c r="K119" s="222">
        <v>2.9493999999999998</v>
      </c>
      <c r="L119" s="225">
        <v>10879</v>
      </c>
      <c r="M119" s="222">
        <v>3.3607</v>
      </c>
      <c r="N119" s="222">
        <v>0.97189999999999999</v>
      </c>
      <c r="O119" s="222">
        <v>9.3202999999999996</v>
      </c>
    </row>
    <row r="120" spans="1:15">
      <c r="A120" s="221">
        <v>41611</v>
      </c>
      <c r="B120" s="222">
        <v>0.90680000000000005</v>
      </c>
      <c r="C120" s="223">
        <v>69.8</v>
      </c>
      <c r="D120" s="222">
        <v>5.5247999999999999</v>
      </c>
      <c r="E120" s="224">
        <v>93.67</v>
      </c>
      <c r="F120" s="222">
        <v>0.66990000000000005</v>
      </c>
      <c r="G120" s="222">
        <v>0.55410000000000004</v>
      </c>
      <c r="H120" s="222">
        <v>1.1395</v>
      </c>
      <c r="I120" s="224">
        <v>29.24</v>
      </c>
      <c r="J120" s="222">
        <v>1.1103000000000001</v>
      </c>
      <c r="K120" s="222">
        <v>2.9213</v>
      </c>
      <c r="L120" s="225">
        <v>10773</v>
      </c>
      <c r="M120" s="222">
        <v>3.3302</v>
      </c>
      <c r="N120" s="222">
        <v>0.96540000000000004</v>
      </c>
      <c r="O120" s="222">
        <v>9.3169000000000004</v>
      </c>
    </row>
    <row r="121" spans="1:15">
      <c r="A121" s="221">
        <v>41612</v>
      </c>
      <c r="B121" s="222">
        <v>0.90669999999999995</v>
      </c>
      <c r="C121" s="223">
        <v>69.7</v>
      </c>
      <c r="D121" s="222">
        <v>5.5233999999999996</v>
      </c>
      <c r="E121" s="224">
        <v>92.97</v>
      </c>
      <c r="F121" s="222">
        <v>0.66720000000000002</v>
      </c>
      <c r="G121" s="222">
        <v>0.55310000000000004</v>
      </c>
      <c r="H121" s="222">
        <v>1.1369</v>
      </c>
      <c r="I121" s="224">
        <v>29.19</v>
      </c>
      <c r="J121" s="222">
        <v>1.1061000000000001</v>
      </c>
      <c r="K121" s="222">
        <v>2.9173</v>
      </c>
      <c r="L121" s="225">
        <v>10885</v>
      </c>
      <c r="M121" s="222">
        <v>3.3298999999999999</v>
      </c>
      <c r="N121" s="222">
        <v>0.96460000000000001</v>
      </c>
      <c r="O121" s="222">
        <v>9.3998000000000008</v>
      </c>
    </row>
    <row r="122" spans="1:15">
      <c r="A122" s="221">
        <v>41613</v>
      </c>
      <c r="B122" s="222">
        <v>0.90410000000000001</v>
      </c>
      <c r="C122" s="223">
        <v>69.400000000000006</v>
      </c>
      <c r="D122" s="222">
        <v>5.5071000000000003</v>
      </c>
      <c r="E122" s="224">
        <v>92.4</v>
      </c>
      <c r="F122" s="222">
        <v>0.66459999999999997</v>
      </c>
      <c r="G122" s="222">
        <v>0.55200000000000005</v>
      </c>
      <c r="H122" s="222">
        <v>1.1349</v>
      </c>
      <c r="I122" s="224">
        <v>29.12</v>
      </c>
      <c r="J122" s="222">
        <v>1.1012</v>
      </c>
      <c r="K122" s="222">
        <v>2.9175</v>
      </c>
      <c r="L122" s="225">
        <v>10888</v>
      </c>
      <c r="M122" s="222">
        <v>3.3203</v>
      </c>
      <c r="N122" s="222">
        <v>0.96540000000000004</v>
      </c>
      <c r="O122" s="222">
        <v>9.4298000000000002</v>
      </c>
    </row>
    <row r="123" spans="1:15">
      <c r="A123" s="221">
        <v>41614</v>
      </c>
      <c r="B123" s="222">
        <v>0.90580000000000005</v>
      </c>
      <c r="C123" s="223">
        <v>69.5</v>
      </c>
      <c r="D123" s="222">
        <v>5.5122</v>
      </c>
      <c r="E123" s="224">
        <v>92.34</v>
      </c>
      <c r="F123" s="222">
        <v>0.66290000000000004</v>
      </c>
      <c r="G123" s="222">
        <v>0.55469999999999997</v>
      </c>
      <c r="H123" s="222">
        <v>1.1356999999999999</v>
      </c>
      <c r="I123" s="224">
        <v>29.29</v>
      </c>
      <c r="J123" s="222">
        <v>1.1046</v>
      </c>
      <c r="K123" s="222">
        <v>2.9203000000000001</v>
      </c>
      <c r="L123" s="225">
        <v>10845</v>
      </c>
      <c r="M123" s="222">
        <v>3.3266</v>
      </c>
      <c r="N123" s="222">
        <v>0.96499999999999997</v>
      </c>
      <c r="O123" s="222">
        <v>9.4547000000000008</v>
      </c>
    </row>
    <row r="124" spans="1:15">
      <c r="A124" s="221">
        <v>41617</v>
      </c>
      <c r="B124" s="222">
        <v>0.91049999999999998</v>
      </c>
      <c r="C124" s="223">
        <v>69.8</v>
      </c>
      <c r="D124" s="222">
        <v>5.5289000000000001</v>
      </c>
      <c r="E124" s="224">
        <v>93.79</v>
      </c>
      <c r="F124" s="222">
        <v>0.66420000000000001</v>
      </c>
      <c r="G124" s="222">
        <v>0.55689999999999995</v>
      </c>
      <c r="H124" s="222">
        <v>1.139</v>
      </c>
      <c r="I124" s="224">
        <v>29.25</v>
      </c>
      <c r="J124" s="222">
        <v>1.0969</v>
      </c>
      <c r="K124" s="222">
        <v>2.9308999999999998</v>
      </c>
      <c r="L124" s="225">
        <v>10908</v>
      </c>
      <c r="M124" s="222">
        <v>3.3437999999999999</v>
      </c>
      <c r="N124" s="222">
        <v>0.96919999999999995</v>
      </c>
      <c r="O124" s="222">
        <v>9.4009</v>
      </c>
    </row>
    <row r="125" spans="1:15">
      <c r="A125" s="221">
        <v>41618</v>
      </c>
      <c r="B125" s="222">
        <v>0.91039999999999999</v>
      </c>
      <c r="C125" s="223">
        <v>69.7</v>
      </c>
      <c r="D125" s="222">
        <v>5.5278999999999998</v>
      </c>
      <c r="E125" s="224">
        <v>94</v>
      </c>
      <c r="F125" s="222">
        <v>0.66180000000000005</v>
      </c>
      <c r="G125" s="222">
        <v>0.55310000000000004</v>
      </c>
      <c r="H125" s="222">
        <v>1.1374</v>
      </c>
      <c r="I125" s="224">
        <v>29.21</v>
      </c>
      <c r="J125" s="222">
        <v>1.0981000000000001</v>
      </c>
      <c r="K125" s="222">
        <v>2.9156</v>
      </c>
      <c r="L125" s="225">
        <v>10911</v>
      </c>
      <c r="M125" s="222">
        <v>3.3433999999999999</v>
      </c>
      <c r="N125" s="222">
        <v>0.96809999999999996</v>
      </c>
      <c r="O125" s="222">
        <v>9.4398999999999997</v>
      </c>
    </row>
    <row r="126" spans="1:15">
      <c r="A126" s="221">
        <v>41619</v>
      </c>
      <c r="B126" s="222">
        <v>0.91339999999999999</v>
      </c>
      <c r="C126" s="223">
        <v>69.900000000000006</v>
      </c>
      <c r="D126" s="222">
        <v>5.5454999999999997</v>
      </c>
      <c r="E126" s="224">
        <v>93.85</v>
      </c>
      <c r="F126" s="222">
        <v>0.66390000000000005</v>
      </c>
      <c r="G126" s="222">
        <v>0.55559999999999998</v>
      </c>
      <c r="H126" s="222">
        <v>1.1413</v>
      </c>
      <c r="I126" s="224">
        <v>29.23</v>
      </c>
      <c r="J126" s="222">
        <v>1.1029</v>
      </c>
      <c r="K126" s="222">
        <v>2.9306000000000001</v>
      </c>
      <c r="L126" s="225">
        <v>10964</v>
      </c>
      <c r="M126" s="222">
        <v>3.3544999999999998</v>
      </c>
      <c r="N126" s="222">
        <v>0.96879999999999999</v>
      </c>
      <c r="O126" s="222">
        <v>9.4527999999999999</v>
      </c>
    </row>
    <row r="127" spans="1:15">
      <c r="A127" s="221">
        <v>41620</v>
      </c>
      <c r="B127" s="222">
        <v>0.90249999999999997</v>
      </c>
      <c r="C127" s="223">
        <v>69.099999999999994</v>
      </c>
      <c r="D127" s="222">
        <v>5.4821999999999997</v>
      </c>
      <c r="E127" s="224">
        <v>92.57</v>
      </c>
      <c r="F127" s="222">
        <v>0.65429999999999999</v>
      </c>
      <c r="G127" s="222">
        <v>0.55159999999999998</v>
      </c>
      <c r="H127" s="222">
        <v>1.1311</v>
      </c>
      <c r="I127" s="224">
        <v>29</v>
      </c>
      <c r="J127" s="222">
        <v>1.0901000000000001</v>
      </c>
      <c r="K127" s="222">
        <v>2.9150999999999998</v>
      </c>
      <c r="L127" s="225">
        <v>10866</v>
      </c>
      <c r="M127" s="222">
        <v>3.3144</v>
      </c>
      <c r="N127" s="222">
        <v>0.95599999999999996</v>
      </c>
      <c r="O127" s="222">
        <v>9.3904999999999994</v>
      </c>
    </row>
    <row r="128" spans="1:15">
      <c r="A128" s="221">
        <v>41621</v>
      </c>
      <c r="B128" s="222">
        <v>0.89339999999999997</v>
      </c>
      <c r="C128" s="223">
        <v>68.599999999999994</v>
      </c>
      <c r="D128" s="222">
        <v>5.4245999999999999</v>
      </c>
      <c r="E128" s="224">
        <v>92.75</v>
      </c>
      <c r="F128" s="222">
        <v>0.64980000000000004</v>
      </c>
      <c r="G128" s="222">
        <v>0.54679999999999995</v>
      </c>
      <c r="H128" s="222">
        <v>1.1226</v>
      </c>
      <c r="I128" s="224">
        <v>28.66</v>
      </c>
      <c r="J128" s="222">
        <v>1.0866</v>
      </c>
      <c r="K128" s="222">
        <v>2.8915000000000002</v>
      </c>
      <c r="L128" s="225">
        <v>10795</v>
      </c>
      <c r="M128" s="222">
        <v>3.2810000000000001</v>
      </c>
      <c r="N128" s="222">
        <v>0.95120000000000005</v>
      </c>
      <c r="O128" s="222">
        <v>9.3073999999999995</v>
      </c>
    </row>
    <row r="129" spans="1:15">
      <c r="A129" s="221">
        <v>41624</v>
      </c>
      <c r="B129" s="222">
        <v>0.89539999999999997</v>
      </c>
      <c r="C129" s="223">
        <v>68.7</v>
      </c>
      <c r="D129" s="222">
        <v>5.4368999999999996</v>
      </c>
      <c r="E129" s="224">
        <v>92.09</v>
      </c>
      <c r="F129" s="222">
        <v>0.65110000000000001</v>
      </c>
      <c r="G129" s="222">
        <v>0.54930000000000001</v>
      </c>
      <c r="H129" s="222">
        <v>1.1241000000000001</v>
      </c>
      <c r="I129" s="224">
        <v>28.68</v>
      </c>
      <c r="J129" s="222">
        <v>1.0809</v>
      </c>
      <c r="K129" s="222">
        <v>2.8965999999999998</v>
      </c>
      <c r="L129" s="225">
        <v>10852</v>
      </c>
      <c r="M129" s="222">
        <v>3.2884000000000002</v>
      </c>
      <c r="N129" s="222">
        <v>0.94750000000000001</v>
      </c>
      <c r="O129" s="222">
        <v>9.2203999999999997</v>
      </c>
    </row>
    <row r="130" spans="1:15">
      <c r="A130" s="221">
        <v>41625</v>
      </c>
      <c r="B130" s="222">
        <v>0.89410000000000001</v>
      </c>
      <c r="C130" s="223">
        <v>68.599999999999994</v>
      </c>
      <c r="D130" s="222">
        <v>5.4283000000000001</v>
      </c>
      <c r="E130" s="224">
        <v>92.08</v>
      </c>
      <c r="F130" s="222">
        <v>0.64929999999999999</v>
      </c>
      <c r="G130" s="222">
        <v>0.54790000000000005</v>
      </c>
      <c r="H130" s="222">
        <v>1.1220000000000001</v>
      </c>
      <c r="I130" s="224">
        <v>28.63</v>
      </c>
      <c r="J130" s="222">
        <v>1.0797000000000001</v>
      </c>
      <c r="K130" s="222">
        <v>2.8978000000000002</v>
      </c>
      <c r="L130" s="225">
        <v>10844</v>
      </c>
      <c r="M130" s="222">
        <v>3.2835999999999999</v>
      </c>
      <c r="N130" s="222">
        <v>0.94640000000000002</v>
      </c>
      <c r="O130" s="222">
        <v>9.2088000000000001</v>
      </c>
    </row>
    <row r="131" spans="1:15">
      <c r="A131" s="221">
        <v>41626</v>
      </c>
      <c r="B131" s="222">
        <v>0.89039999999999997</v>
      </c>
      <c r="C131" s="223">
        <v>68.3</v>
      </c>
      <c r="D131" s="222">
        <v>5.4058999999999999</v>
      </c>
      <c r="E131" s="224">
        <v>91.66</v>
      </c>
      <c r="F131" s="222">
        <v>0.64639999999999997</v>
      </c>
      <c r="G131" s="222">
        <v>0.54679999999999995</v>
      </c>
      <c r="H131" s="222">
        <v>1.1202000000000001</v>
      </c>
      <c r="I131" s="224">
        <v>28.7</v>
      </c>
      <c r="J131" s="222">
        <v>1.0797000000000001</v>
      </c>
      <c r="K131" s="222">
        <v>2.9018000000000002</v>
      </c>
      <c r="L131" s="225">
        <v>10841</v>
      </c>
      <c r="M131" s="222">
        <v>3.27</v>
      </c>
      <c r="N131" s="222">
        <v>0.94520000000000004</v>
      </c>
      <c r="O131" s="222">
        <v>9.2156000000000002</v>
      </c>
    </row>
    <row r="132" spans="1:15">
      <c r="A132" s="221">
        <v>41627</v>
      </c>
      <c r="B132" s="222">
        <v>0.88360000000000005</v>
      </c>
      <c r="C132" s="223">
        <v>68.099999999999994</v>
      </c>
      <c r="D132" s="222">
        <v>5.3657000000000004</v>
      </c>
      <c r="E132" s="224">
        <v>91.9</v>
      </c>
      <c r="F132" s="222">
        <v>0.64690000000000003</v>
      </c>
      <c r="G132" s="222">
        <v>0.53969999999999996</v>
      </c>
      <c r="H132" s="222">
        <v>1.1166</v>
      </c>
      <c r="I132" s="224">
        <v>28.64</v>
      </c>
      <c r="J132" s="222">
        <v>1.0798000000000001</v>
      </c>
      <c r="K132" s="222">
        <v>2.8950999999999998</v>
      </c>
      <c r="L132" s="225">
        <v>10776</v>
      </c>
      <c r="M132" s="222">
        <v>3.2450000000000001</v>
      </c>
      <c r="N132" s="222">
        <v>0.9476</v>
      </c>
      <c r="O132" s="222">
        <v>9.1674000000000007</v>
      </c>
    </row>
    <row r="133" spans="1:15">
      <c r="A133" s="221">
        <v>41628</v>
      </c>
      <c r="B133" s="222">
        <v>0.8871</v>
      </c>
      <c r="C133" s="223">
        <v>68.400000000000006</v>
      </c>
      <c r="D133" s="222">
        <v>5.3860000000000001</v>
      </c>
      <c r="E133" s="224">
        <v>92.67</v>
      </c>
      <c r="F133" s="222">
        <v>0.65059999999999996</v>
      </c>
      <c r="G133" s="222">
        <v>0.54220000000000002</v>
      </c>
      <c r="H133" s="222">
        <v>1.1235999999999999</v>
      </c>
      <c r="I133" s="224">
        <v>28.88</v>
      </c>
      <c r="J133" s="222">
        <v>1.0808</v>
      </c>
      <c r="K133" s="222">
        <v>2.9127999999999998</v>
      </c>
      <c r="L133" s="225">
        <v>10867</v>
      </c>
      <c r="M133" s="222">
        <v>3.2578999999999998</v>
      </c>
      <c r="N133" s="222">
        <v>0.94630000000000003</v>
      </c>
      <c r="O133" s="222">
        <v>9.2170000000000005</v>
      </c>
    </row>
    <row r="134" spans="1:15">
      <c r="A134" s="221">
        <v>41631</v>
      </c>
      <c r="B134" s="222">
        <v>0.89449999999999996</v>
      </c>
      <c r="C134" s="223">
        <v>69</v>
      </c>
      <c r="D134" s="222">
        <v>5.4306000000000001</v>
      </c>
      <c r="E134" s="224">
        <v>93.05</v>
      </c>
      <c r="F134" s="222">
        <v>0.65390000000000004</v>
      </c>
      <c r="G134" s="222">
        <v>0.54720000000000002</v>
      </c>
      <c r="H134" s="222">
        <v>1.1319999999999999</v>
      </c>
      <c r="I134" s="224">
        <v>29.3</v>
      </c>
      <c r="J134" s="222">
        <v>1.0893999999999999</v>
      </c>
      <c r="K134" s="222">
        <v>2.9460000000000002</v>
      </c>
      <c r="L134" s="225">
        <v>10960</v>
      </c>
      <c r="M134" s="222">
        <v>3.2850999999999999</v>
      </c>
      <c r="N134" s="222">
        <v>0.95150000000000001</v>
      </c>
      <c r="O134" s="222">
        <v>9.2616999999999994</v>
      </c>
    </row>
    <row r="135" spans="1:15">
      <c r="A135" s="221">
        <v>41632</v>
      </c>
      <c r="B135" s="222">
        <v>0.89200000000000002</v>
      </c>
      <c r="C135" s="223">
        <v>68.8</v>
      </c>
      <c r="D135" s="222">
        <v>5.4156000000000004</v>
      </c>
      <c r="E135" s="224">
        <v>93.09</v>
      </c>
      <c r="F135" s="222">
        <v>0.65200000000000002</v>
      </c>
      <c r="G135" s="222">
        <v>0.54559999999999997</v>
      </c>
      <c r="H135" s="222">
        <v>1.1309</v>
      </c>
      <c r="I135" s="224">
        <v>29.23</v>
      </c>
      <c r="J135" s="222">
        <v>1.0901000000000001</v>
      </c>
      <c r="K135" s="222">
        <v>2.9365000000000001</v>
      </c>
      <c r="L135" s="225">
        <v>10905</v>
      </c>
      <c r="M135" s="222">
        <v>3.2759</v>
      </c>
      <c r="N135" s="222">
        <v>0.94750000000000001</v>
      </c>
      <c r="O135" s="222">
        <v>9.2384000000000004</v>
      </c>
    </row>
    <row r="136" spans="1:15">
      <c r="A136" s="221">
        <v>41635</v>
      </c>
      <c r="B136" s="222">
        <v>0.89059999999999995</v>
      </c>
      <c r="C136" s="223">
        <v>68.7</v>
      </c>
      <c r="D136" s="222">
        <v>5.4058000000000002</v>
      </c>
      <c r="E136" s="224">
        <v>93.3</v>
      </c>
      <c r="F136" s="222">
        <v>0.64829999999999999</v>
      </c>
      <c r="G136" s="222">
        <v>0.54159999999999997</v>
      </c>
      <c r="H136" s="222">
        <v>1.1287</v>
      </c>
      <c r="I136" s="224">
        <v>29.23</v>
      </c>
      <c r="J136" s="222">
        <v>1.0904</v>
      </c>
      <c r="K136" s="222">
        <v>2.9327000000000001</v>
      </c>
      <c r="L136" s="225">
        <v>10935</v>
      </c>
      <c r="M136" s="222">
        <v>3.2707000000000002</v>
      </c>
      <c r="N136" s="222">
        <v>0.94710000000000005</v>
      </c>
      <c r="O136" s="222">
        <v>9.2114999999999991</v>
      </c>
    </row>
    <row r="137" spans="1:15">
      <c r="A137" s="221">
        <v>41638</v>
      </c>
      <c r="B137" s="222">
        <v>0.88649999999999995</v>
      </c>
      <c r="C137" s="223">
        <v>68.400000000000006</v>
      </c>
      <c r="D137" s="222">
        <v>5.3757000000000001</v>
      </c>
      <c r="E137" s="224">
        <v>93.35</v>
      </c>
      <c r="F137" s="222">
        <v>0.64510000000000001</v>
      </c>
      <c r="G137" s="222">
        <v>0.53800000000000003</v>
      </c>
      <c r="H137" s="222">
        <v>1.1244000000000001</v>
      </c>
      <c r="I137" s="224">
        <v>29.2</v>
      </c>
      <c r="J137" s="222">
        <v>1.0887</v>
      </c>
      <c r="K137" s="222">
        <v>2.9201000000000001</v>
      </c>
      <c r="L137" s="225">
        <v>10873</v>
      </c>
      <c r="M137" s="222">
        <v>3.2557</v>
      </c>
      <c r="N137" s="222">
        <v>0.94940000000000002</v>
      </c>
      <c r="O137" s="222">
        <v>9.3419000000000008</v>
      </c>
    </row>
    <row r="138" spans="1:15">
      <c r="A138" s="221">
        <v>41639</v>
      </c>
      <c r="B138" s="222">
        <v>0.89480000000000004</v>
      </c>
      <c r="C138" s="223">
        <v>68.900000000000006</v>
      </c>
      <c r="D138" s="222">
        <v>5.4146999999999998</v>
      </c>
      <c r="E138" s="224">
        <v>93.95</v>
      </c>
      <c r="F138" s="222">
        <v>0.64849999999999997</v>
      </c>
      <c r="G138" s="222">
        <v>0.54290000000000005</v>
      </c>
      <c r="H138" s="222">
        <v>1.1323000000000001</v>
      </c>
      <c r="I138" s="224">
        <v>29.35</v>
      </c>
      <c r="J138" s="222">
        <v>1.0879000000000001</v>
      </c>
      <c r="K138" s="222">
        <v>2.9363000000000001</v>
      </c>
      <c r="L138" s="225">
        <v>10899</v>
      </c>
      <c r="M138" s="222">
        <v>3.2862</v>
      </c>
      <c r="N138" s="222">
        <v>0.95240000000000002</v>
      </c>
      <c r="O138" s="222">
        <v>9.3309999999999995</v>
      </c>
    </row>
    <row r="139" spans="1:15">
      <c r="A139" s="221">
        <v>41641</v>
      </c>
      <c r="B139" s="222">
        <v>0.89119999999999999</v>
      </c>
      <c r="C139" s="223">
        <v>68.599999999999994</v>
      </c>
      <c r="D139" s="222">
        <v>5.3925000000000001</v>
      </c>
      <c r="E139" s="224">
        <v>93.83</v>
      </c>
      <c r="F139" s="222">
        <v>0.64829999999999999</v>
      </c>
      <c r="G139" s="222">
        <v>0.53720000000000001</v>
      </c>
      <c r="H139" s="222">
        <v>1.1276999999999999</v>
      </c>
      <c r="I139" s="224">
        <v>29.36</v>
      </c>
      <c r="J139" s="222">
        <v>1.0842000000000001</v>
      </c>
      <c r="K139" s="222">
        <v>2.9245000000000001</v>
      </c>
      <c r="L139" s="225">
        <v>10849</v>
      </c>
      <c r="M139" s="222">
        <v>3.2728999999999999</v>
      </c>
      <c r="N139" s="222">
        <v>0.94779999999999998</v>
      </c>
      <c r="O139" s="222">
        <v>9.3486999999999991</v>
      </c>
    </row>
    <row r="140" spans="1:15">
      <c r="A140" s="221">
        <v>41642</v>
      </c>
      <c r="B140" s="222">
        <v>0.8982</v>
      </c>
      <c r="C140" s="223">
        <v>69.2</v>
      </c>
      <c r="D140" s="222">
        <v>5.4367999999999999</v>
      </c>
      <c r="E140" s="224">
        <v>93.6</v>
      </c>
      <c r="F140" s="222">
        <v>0.65739999999999998</v>
      </c>
      <c r="G140" s="222">
        <v>0.54620000000000002</v>
      </c>
      <c r="H140" s="222">
        <v>1.1380999999999999</v>
      </c>
      <c r="I140" s="224">
        <v>29.64</v>
      </c>
      <c r="J140" s="222">
        <v>1.0899000000000001</v>
      </c>
      <c r="K140" s="222">
        <v>2.9582000000000002</v>
      </c>
      <c r="L140" s="225">
        <v>10974</v>
      </c>
      <c r="M140" s="222">
        <v>3.2986</v>
      </c>
      <c r="N140" s="222">
        <v>0.95599999999999996</v>
      </c>
      <c r="O140" s="222">
        <v>9.5725999999999996</v>
      </c>
    </row>
    <row r="141" spans="1:15">
      <c r="A141" s="221">
        <v>41645</v>
      </c>
      <c r="B141" s="222">
        <v>0.89490000000000003</v>
      </c>
      <c r="C141" s="223">
        <v>69.099999999999994</v>
      </c>
      <c r="D141" s="222">
        <v>5.4165999999999999</v>
      </c>
      <c r="E141" s="224">
        <v>93.41</v>
      </c>
      <c r="F141" s="222">
        <v>0.65880000000000005</v>
      </c>
      <c r="G141" s="222">
        <v>0.54710000000000003</v>
      </c>
      <c r="H141" s="222">
        <v>1.1357999999999999</v>
      </c>
      <c r="I141" s="224">
        <v>29.64</v>
      </c>
      <c r="J141" s="222">
        <v>1.0837000000000001</v>
      </c>
      <c r="K141" s="222">
        <v>2.9451000000000001</v>
      </c>
      <c r="L141" s="225">
        <v>10952</v>
      </c>
      <c r="M141" s="222">
        <v>3.2865000000000002</v>
      </c>
      <c r="N141" s="222">
        <v>0.95069999999999999</v>
      </c>
      <c r="O141" s="222">
        <v>9.5556999999999999</v>
      </c>
    </row>
    <row r="142" spans="1:15">
      <c r="A142" s="221">
        <v>41646</v>
      </c>
      <c r="B142" s="222">
        <v>0.89200000000000002</v>
      </c>
      <c r="C142" s="223">
        <v>68.900000000000006</v>
      </c>
      <c r="D142" s="222">
        <v>5.3978000000000002</v>
      </c>
      <c r="E142" s="224">
        <v>93.18</v>
      </c>
      <c r="F142" s="222">
        <v>0.65469999999999995</v>
      </c>
      <c r="G142" s="222">
        <v>0.54430000000000001</v>
      </c>
      <c r="H142" s="222">
        <v>1.1325000000000001</v>
      </c>
      <c r="I142" s="224">
        <v>29.53</v>
      </c>
      <c r="J142" s="222">
        <v>1.08</v>
      </c>
      <c r="K142" s="222">
        <v>2.9302000000000001</v>
      </c>
      <c r="L142" s="225">
        <v>10936</v>
      </c>
      <c r="M142" s="222">
        <v>3.2759</v>
      </c>
      <c r="N142" s="222">
        <v>0.9526</v>
      </c>
      <c r="O142" s="222">
        <v>9.4962</v>
      </c>
    </row>
    <row r="143" spans="1:15">
      <c r="A143" s="221">
        <v>41647</v>
      </c>
      <c r="B143" s="222">
        <v>0.8931</v>
      </c>
      <c r="C143" s="223">
        <v>68.900000000000006</v>
      </c>
      <c r="D143" s="222">
        <v>5.4044999999999996</v>
      </c>
      <c r="E143" s="224">
        <v>93.74</v>
      </c>
      <c r="F143" s="222">
        <v>0.65510000000000002</v>
      </c>
      <c r="G143" s="222">
        <v>0.54400000000000004</v>
      </c>
      <c r="H143" s="222">
        <v>1.1345000000000001</v>
      </c>
      <c r="I143" s="224">
        <v>29.52</v>
      </c>
      <c r="J143" s="222">
        <v>1.0768</v>
      </c>
      <c r="K143" s="222">
        <v>2.9298000000000002</v>
      </c>
      <c r="L143" s="225">
        <v>10930</v>
      </c>
      <c r="M143" s="222">
        <v>3.2799</v>
      </c>
      <c r="N143" s="222">
        <v>0.96399999999999997</v>
      </c>
      <c r="O143" s="222">
        <v>9.5025999999999993</v>
      </c>
    </row>
    <row r="144" spans="1:15">
      <c r="A144" s="221">
        <v>41648</v>
      </c>
      <c r="B144" s="222">
        <v>0.88819999999999999</v>
      </c>
      <c r="C144" s="223">
        <v>68.599999999999994</v>
      </c>
      <c r="D144" s="222">
        <v>5.3781999999999996</v>
      </c>
      <c r="E144" s="224">
        <v>93.15</v>
      </c>
      <c r="F144" s="222">
        <v>0.65410000000000001</v>
      </c>
      <c r="G144" s="222">
        <v>0.54</v>
      </c>
      <c r="H144" s="222">
        <v>1.1301000000000001</v>
      </c>
      <c r="I144" s="224">
        <v>29.31</v>
      </c>
      <c r="J144" s="222">
        <v>1.0758000000000001</v>
      </c>
      <c r="K144" s="222">
        <v>2.9110999999999998</v>
      </c>
      <c r="L144" s="225">
        <v>10885</v>
      </c>
      <c r="M144" s="222">
        <v>3.2618999999999998</v>
      </c>
      <c r="N144" s="222">
        <v>0.96299999999999997</v>
      </c>
      <c r="O144" s="222">
        <v>9.5640999999999998</v>
      </c>
    </row>
    <row r="145" spans="1:15">
      <c r="A145" s="221">
        <v>41649</v>
      </c>
      <c r="B145" s="222">
        <v>0.89049999999999996</v>
      </c>
      <c r="C145" s="223">
        <v>68.7</v>
      </c>
      <c r="D145" s="222">
        <v>5.3897000000000004</v>
      </c>
      <c r="E145" s="224">
        <v>93.44</v>
      </c>
      <c r="F145" s="222">
        <v>0.6542</v>
      </c>
      <c r="G145" s="222">
        <v>0.5403</v>
      </c>
      <c r="H145" s="222">
        <v>1.1306</v>
      </c>
      <c r="I145" s="224">
        <v>29.4</v>
      </c>
      <c r="J145" s="222">
        <v>1.08</v>
      </c>
      <c r="K145" s="222">
        <v>2.9079000000000002</v>
      </c>
      <c r="L145" s="225">
        <v>10862</v>
      </c>
      <c r="M145" s="222">
        <v>3.2704</v>
      </c>
      <c r="N145" s="222">
        <v>0.96619999999999995</v>
      </c>
      <c r="O145" s="222">
        <v>9.6094000000000008</v>
      </c>
    </row>
    <row r="146" spans="1:15">
      <c r="A146" s="221">
        <v>41652</v>
      </c>
      <c r="B146" s="222">
        <v>0.90359999999999996</v>
      </c>
      <c r="C146" s="223">
        <v>69.400000000000006</v>
      </c>
      <c r="D146" s="222">
        <v>5.4630000000000001</v>
      </c>
      <c r="E146" s="224">
        <v>93.43</v>
      </c>
      <c r="F146" s="222">
        <v>0.66059999999999997</v>
      </c>
      <c r="G146" s="222">
        <v>0.54759999999999998</v>
      </c>
      <c r="H146" s="222">
        <v>1.1423000000000001</v>
      </c>
      <c r="I146" s="224">
        <v>29.84</v>
      </c>
      <c r="J146" s="222">
        <v>1.0846</v>
      </c>
      <c r="K146" s="222">
        <v>2.9417</v>
      </c>
      <c r="L146" s="225">
        <v>10882</v>
      </c>
      <c r="M146" s="222">
        <v>3.3184999999999998</v>
      </c>
      <c r="N146" s="222">
        <v>0.98440000000000005</v>
      </c>
      <c r="O146" s="222">
        <v>9.6179000000000006</v>
      </c>
    </row>
    <row r="147" spans="1:15">
      <c r="A147" s="221">
        <v>41653</v>
      </c>
      <c r="B147" s="222">
        <v>0.90349999999999997</v>
      </c>
      <c r="C147" s="223">
        <v>69.400000000000006</v>
      </c>
      <c r="D147" s="222">
        <v>5.4587000000000003</v>
      </c>
      <c r="E147" s="224">
        <v>93.31</v>
      </c>
      <c r="F147" s="222">
        <v>0.66120000000000001</v>
      </c>
      <c r="G147" s="222">
        <v>0.5514</v>
      </c>
      <c r="H147" s="222">
        <v>1.1448</v>
      </c>
      <c r="I147" s="224">
        <v>29.71</v>
      </c>
      <c r="J147" s="222">
        <v>1.0783</v>
      </c>
      <c r="K147" s="222">
        <v>2.9468000000000001</v>
      </c>
      <c r="L147" s="225">
        <v>10887</v>
      </c>
      <c r="M147" s="222">
        <v>3.3180999999999998</v>
      </c>
      <c r="N147" s="222">
        <v>0.98319999999999996</v>
      </c>
      <c r="O147" s="222">
        <v>9.7614000000000001</v>
      </c>
    </row>
    <row r="148" spans="1:15">
      <c r="A148" s="221">
        <v>41654</v>
      </c>
      <c r="B148" s="222">
        <v>0.89129999999999998</v>
      </c>
      <c r="C148" s="223">
        <v>68.7</v>
      </c>
      <c r="D148" s="222">
        <v>5.3891999999999998</v>
      </c>
      <c r="E148" s="224">
        <v>93.08</v>
      </c>
      <c r="F148" s="222">
        <v>0.65369999999999995</v>
      </c>
      <c r="G148" s="222">
        <v>0.54279999999999995</v>
      </c>
      <c r="H148" s="222">
        <v>1.1328</v>
      </c>
      <c r="I148" s="224">
        <v>29.3</v>
      </c>
      <c r="J148" s="222">
        <v>1.0686</v>
      </c>
      <c r="K148" s="222">
        <v>2.9283999999999999</v>
      </c>
      <c r="L148" s="225">
        <v>10765</v>
      </c>
      <c r="M148" s="222">
        <v>3.2732999999999999</v>
      </c>
      <c r="N148" s="222">
        <v>0.97819999999999996</v>
      </c>
      <c r="O148" s="222">
        <v>9.6990999999999996</v>
      </c>
    </row>
    <row r="149" spans="1:15">
      <c r="A149" s="221">
        <v>41655</v>
      </c>
      <c r="B149" s="222">
        <v>0.88139999999999996</v>
      </c>
      <c r="C149" s="223">
        <v>68</v>
      </c>
      <c r="D149" s="222">
        <v>5.335</v>
      </c>
      <c r="E149" s="224">
        <v>92.31</v>
      </c>
      <c r="F149" s="222">
        <v>0.64700000000000002</v>
      </c>
      <c r="G149" s="222">
        <v>0.53839999999999999</v>
      </c>
      <c r="H149" s="222">
        <v>1.1226</v>
      </c>
      <c r="I149" s="224">
        <v>28.99</v>
      </c>
      <c r="J149" s="222">
        <v>1.0584</v>
      </c>
      <c r="K149" s="222">
        <v>2.9051</v>
      </c>
      <c r="L149" s="225">
        <v>10681</v>
      </c>
      <c r="M149" s="222">
        <v>3.2368999999999999</v>
      </c>
      <c r="N149" s="222">
        <v>0.96350000000000002</v>
      </c>
      <c r="O149" s="222">
        <v>9.6045999999999996</v>
      </c>
    </row>
    <row r="150" spans="1:15">
      <c r="A150" s="221">
        <v>41656</v>
      </c>
      <c r="B150" s="222">
        <v>0.8821</v>
      </c>
      <c r="C150" s="223">
        <v>68</v>
      </c>
      <c r="D150" s="222">
        <v>5.3390000000000004</v>
      </c>
      <c r="E150" s="224">
        <v>92.09</v>
      </c>
      <c r="F150" s="222">
        <v>0.64790000000000003</v>
      </c>
      <c r="G150" s="222">
        <v>0.54010000000000002</v>
      </c>
      <c r="H150" s="222">
        <v>1.1217999999999999</v>
      </c>
      <c r="I150" s="224">
        <v>28.88</v>
      </c>
      <c r="J150" s="222">
        <v>1.0619000000000001</v>
      </c>
      <c r="K150" s="222">
        <v>2.9083000000000001</v>
      </c>
      <c r="L150" s="225">
        <v>10694</v>
      </c>
      <c r="M150" s="222">
        <v>3.2395</v>
      </c>
      <c r="N150" s="222">
        <v>0.9647</v>
      </c>
      <c r="O150" s="222">
        <v>9.6007999999999996</v>
      </c>
    </row>
    <row r="151" spans="1:15">
      <c r="A151" s="221">
        <v>41659</v>
      </c>
      <c r="B151" s="222">
        <v>0.878</v>
      </c>
      <c r="C151" s="223">
        <v>67.8</v>
      </c>
      <c r="D151" s="222">
        <v>5.3140999999999998</v>
      </c>
      <c r="E151" s="224">
        <v>91.37</v>
      </c>
      <c r="F151" s="222">
        <v>0.64910000000000001</v>
      </c>
      <c r="G151" s="222">
        <v>0.53490000000000004</v>
      </c>
      <c r="H151" s="222">
        <v>1.1209</v>
      </c>
      <c r="I151" s="224">
        <v>28.87</v>
      </c>
      <c r="J151" s="222">
        <v>1.0648</v>
      </c>
      <c r="K151" s="222">
        <v>2.9087999999999998</v>
      </c>
      <c r="L151" s="225">
        <v>10641</v>
      </c>
      <c r="M151" s="222">
        <v>3.2244999999999999</v>
      </c>
      <c r="N151" s="222">
        <v>0.96189999999999998</v>
      </c>
      <c r="O151" s="222">
        <v>9.5403000000000002</v>
      </c>
    </row>
    <row r="152" spans="1:15">
      <c r="A152" s="221">
        <v>41660</v>
      </c>
      <c r="B152" s="222">
        <v>0.88190000000000002</v>
      </c>
      <c r="C152" s="223">
        <v>68.099999999999994</v>
      </c>
      <c r="D152" s="222">
        <v>5.3372999999999999</v>
      </c>
      <c r="E152" s="224">
        <v>92.29</v>
      </c>
      <c r="F152" s="222">
        <v>0.6512</v>
      </c>
      <c r="G152" s="222">
        <v>0.53690000000000004</v>
      </c>
      <c r="H152" s="222">
        <v>1.1255999999999999</v>
      </c>
      <c r="I152" s="224">
        <v>28.95</v>
      </c>
      <c r="J152" s="222">
        <v>1.0592999999999999</v>
      </c>
      <c r="K152" s="222">
        <v>2.9241999999999999</v>
      </c>
      <c r="L152" s="225">
        <v>10693</v>
      </c>
      <c r="M152" s="222">
        <v>3.2387999999999999</v>
      </c>
      <c r="N152" s="222">
        <v>0.96579999999999999</v>
      </c>
      <c r="O152" s="222">
        <v>9.5747999999999998</v>
      </c>
    </row>
    <row r="153" spans="1:15">
      <c r="A153" s="221">
        <v>41661</v>
      </c>
      <c r="B153" s="222">
        <v>0.88660000000000005</v>
      </c>
      <c r="C153" s="223">
        <v>68.5</v>
      </c>
      <c r="D153" s="222">
        <v>5.3642000000000003</v>
      </c>
      <c r="E153" s="224">
        <v>92.39</v>
      </c>
      <c r="F153" s="222">
        <v>0.65369999999999995</v>
      </c>
      <c r="G153" s="222">
        <v>0.53800000000000003</v>
      </c>
      <c r="H153" s="222">
        <v>1.1332</v>
      </c>
      <c r="I153" s="224">
        <v>29.16</v>
      </c>
      <c r="J153" s="222">
        <v>1.0653999999999999</v>
      </c>
      <c r="K153" s="222">
        <v>2.9506000000000001</v>
      </c>
      <c r="L153" s="225">
        <v>10766</v>
      </c>
      <c r="M153" s="222">
        <v>3.2559999999999998</v>
      </c>
      <c r="N153" s="222">
        <v>0.97260000000000002</v>
      </c>
      <c r="O153" s="222">
        <v>9.609</v>
      </c>
    </row>
    <row r="154" spans="1:15">
      <c r="A154" s="221">
        <v>41662</v>
      </c>
      <c r="B154" s="222">
        <v>0.87980000000000003</v>
      </c>
      <c r="C154" s="223">
        <v>68</v>
      </c>
      <c r="D154" s="222">
        <v>5.3250000000000002</v>
      </c>
      <c r="E154" s="224">
        <v>91.76</v>
      </c>
      <c r="F154" s="222">
        <v>0.64949999999999997</v>
      </c>
      <c r="G154" s="222">
        <v>0.53120000000000001</v>
      </c>
      <c r="H154" s="222">
        <v>1.1275999999999999</v>
      </c>
      <c r="I154" s="224">
        <v>29.01</v>
      </c>
      <c r="J154" s="222">
        <v>1.0624</v>
      </c>
      <c r="K154" s="222">
        <v>2.9315000000000002</v>
      </c>
      <c r="L154" s="225">
        <v>10705</v>
      </c>
      <c r="M154" s="222">
        <v>3.2311000000000001</v>
      </c>
      <c r="N154" s="222">
        <v>0.98040000000000005</v>
      </c>
      <c r="O154" s="222">
        <v>9.5907</v>
      </c>
    </row>
    <row r="155" spans="1:15">
      <c r="A155" s="221">
        <v>41663</v>
      </c>
      <c r="B155" s="222">
        <v>0.87160000000000004</v>
      </c>
      <c r="C155" s="223">
        <v>67.2</v>
      </c>
      <c r="D155" s="222">
        <v>5.2709000000000001</v>
      </c>
      <c r="E155" s="224">
        <v>89.98</v>
      </c>
      <c r="F155" s="222">
        <v>0.63690000000000002</v>
      </c>
      <c r="G155" s="222">
        <v>0.52390000000000003</v>
      </c>
      <c r="H155" s="222">
        <v>1.1153999999999999</v>
      </c>
      <c r="I155" s="224">
        <v>28.65</v>
      </c>
      <c r="J155" s="222">
        <v>1.0548</v>
      </c>
      <c r="K155" s="222">
        <v>2.9055</v>
      </c>
      <c r="L155" s="225">
        <v>10616</v>
      </c>
      <c r="M155" s="222">
        <v>3.2010000000000001</v>
      </c>
      <c r="N155" s="222">
        <v>0.96899999999999997</v>
      </c>
      <c r="O155" s="222">
        <v>9.5945999999999998</v>
      </c>
    </row>
    <row r="156" spans="1:15">
      <c r="A156" s="221">
        <v>41667</v>
      </c>
      <c r="B156" s="222">
        <v>0.87870000000000004</v>
      </c>
      <c r="C156" s="223">
        <v>67.8</v>
      </c>
      <c r="D156" s="222">
        <v>5.3166000000000002</v>
      </c>
      <c r="E156" s="224">
        <v>90.23</v>
      </c>
      <c r="F156" s="222">
        <v>0.64239999999999997</v>
      </c>
      <c r="G156" s="222">
        <v>0.5292</v>
      </c>
      <c r="H156" s="222">
        <v>1.1196999999999999</v>
      </c>
      <c r="I156" s="224">
        <v>28.9</v>
      </c>
      <c r="J156" s="222">
        <v>1.0629999999999999</v>
      </c>
      <c r="K156" s="222">
        <v>2.9348999999999998</v>
      </c>
      <c r="L156" s="225">
        <v>10775</v>
      </c>
      <c r="M156" s="222">
        <v>3.2269999999999999</v>
      </c>
      <c r="N156" s="222">
        <v>0.97529999999999994</v>
      </c>
      <c r="O156" s="222">
        <v>9.7140000000000004</v>
      </c>
    </row>
    <row r="157" spans="1:15">
      <c r="A157" s="221">
        <v>41668</v>
      </c>
      <c r="B157" s="222">
        <v>0.88060000000000005</v>
      </c>
      <c r="C157" s="223">
        <v>67.900000000000006</v>
      </c>
      <c r="D157" s="222">
        <v>5.3324999999999996</v>
      </c>
      <c r="E157" s="224">
        <v>90.92</v>
      </c>
      <c r="F157" s="222">
        <v>0.64500000000000002</v>
      </c>
      <c r="G157" s="222">
        <v>0.53129999999999999</v>
      </c>
      <c r="H157" s="222">
        <v>1.121</v>
      </c>
      <c r="I157" s="224">
        <v>28.96</v>
      </c>
      <c r="J157" s="222">
        <v>1.0638000000000001</v>
      </c>
      <c r="K157" s="222">
        <v>2.9249000000000001</v>
      </c>
      <c r="L157" s="225">
        <v>10692</v>
      </c>
      <c r="M157" s="222">
        <v>3.234</v>
      </c>
      <c r="N157" s="222">
        <v>0.98160000000000003</v>
      </c>
      <c r="O157" s="222">
        <v>9.6304999999999996</v>
      </c>
    </row>
    <row r="158" spans="1:15">
      <c r="A158" s="221">
        <v>41669</v>
      </c>
      <c r="B158" s="222">
        <v>0.87260000000000004</v>
      </c>
      <c r="C158" s="223">
        <v>67.400000000000006</v>
      </c>
      <c r="D158" s="222">
        <v>5.2864000000000004</v>
      </c>
      <c r="E158" s="224">
        <v>89.42</v>
      </c>
      <c r="F158" s="222">
        <v>0.63929999999999998</v>
      </c>
      <c r="G158" s="222">
        <v>0.52690000000000003</v>
      </c>
      <c r="H158" s="222">
        <v>1.1136999999999999</v>
      </c>
      <c r="I158" s="224">
        <v>28.78</v>
      </c>
      <c r="J158" s="222">
        <v>1.0674999999999999</v>
      </c>
      <c r="K158" s="222">
        <v>2.9186000000000001</v>
      </c>
      <c r="L158" s="225">
        <v>10659</v>
      </c>
      <c r="M158" s="222">
        <v>3.2046000000000001</v>
      </c>
      <c r="N158" s="222">
        <v>0.97660000000000002</v>
      </c>
      <c r="O158" s="222">
        <v>9.8429000000000002</v>
      </c>
    </row>
    <row r="159" spans="1:15">
      <c r="A159" s="221">
        <v>41670</v>
      </c>
      <c r="B159" s="222">
        <v>0.87629999999999997</v>
      </c>
      <c r="C159" s="223">
        <v>67.7</v>
      </c>
      <c r="D159" s="222">
        <v>5.3113000000000001</v>
      </c>
      <c r="E159" s="224">
        <v>89.75</v>
      </c>
      <c r="F159" s="222">
        <v>0.64670000000000005</v>
      </c>
      <c r="G159" s="222">
        <v>0.53190000000000004</v>
      </c>
      <c r="H159" s="222">
        <v>1.1182000000000001</v>
      </c>
      <c r="I159" s="224">
        <v>28.94</v>
      </c>
      <c r="J159" s="222">
        <v>1.0772999999999999</v>
      </c>
      <c r="K159" s="222">
        <v>2.9325000000000001</v>
      </c>
      <c r="L159" s="225">
        <v>10700</v>
      </c>
      <c r="M159" s="222">
        <v>3.2181999999999999</v>
      </c>
      <c r="N159" s="222">
        <v>0.97929999999999995</v>
      </c>
      <c r="O159" s="222">
        <v>9.8146000000000004</v>
      </c>
    </row>
    <row r="160" spans="1:15">
      <c r="A160" s="221">
        <v>41673</v>
      </c>
      <c r="B160" s="222">
        <v>0.87549999999999994</v>
      </c>
      <c r="C160" s="223">
        <v>67.7</v>
      </c>
      <c r="D160" s="222">
        <v>5.3064</v>
      </c>
      <c r="E160" s="224">
        <v>89.61</v>
      </c>
      <c r="F160" s="222">
        <v>0.64929999999999999</v>
      </c>
      <c r="G160" s="222">
        <v>0.53300000000000003</v>
      </c>
      <c r="H160" s="222">
        <v>1.1184000000000001</v>
      </c>
      <c r="I160" s="224">
        <v>28.8</v>
      </c>
      <c r="J160" s="222">
        <v>1.0789</v>
      </c>
      <c r="K160" s="222">
        <v>2.9298999999999999</v>
      </c>
      <c r="L160" s="225">
        <v>10697</v>
      </c>
      <c r="M160" s="222">
        <v>3.2153</v>
      </c>
      <c r="N160" s="222">
        <v>0.97309999999999997</v>
      </c>
      <c r="O160" s="222">
        <v>9.7591999999999999</v>
      </c>
    </row>
    <row r="161" spans="1:15">
      <c r="A161" s="221">
        <v>41674</v>
      </c>
      <c r="B161" s="222">
        <v>0.88800000000000001</v>
      </c>
      <c r="C161" s="223">
        <v>68.599999999999994</v>
      </c>
      <c r="D161" s="222">
        <v>5.3822000000000001</v>
      </c>
      <c r="E161" s="224">
        <v>89.93</v>
      </c>
      <c r="F161" s="222">
        <v>0.65739999999999998</v>
      </c>
      <c r="G161" s="222">
        <v>0.54530000000000001</v>
      </c>
      <c r="H161" s="222">
        <v>1.1285000000000001</v>
      </c>
      <c r="I161" s="224">
        <v>29.19</v>
      </c>
      <c r="J161" s="222">
        <v>1.0939000000000001</v>
      </c>
      <c r="K161" s="222">
        <v>2.9643000000000002</v>
      </c>
      <c r="L161" s="225">
        <v>10844</v>
      </c>
      <c r="M161" s="222">
        <v>3.2612000000000001</v>
      </c>
      <c r="N161" s="222">
        <v>0.98429999999999995</v>
      </c>
      <c r="O161" s="222">
        <v>9.9659999999999993</v>
      </c>
    </row>
    <row r="162" spans="1:15">
      <c r="A162" s="221">
        <v>41675</v>
      </c>
      <c r="B162" s="222">
        <v>0.88919999999999999</v>
      </c>
      <c r="C162" s="223">
        <v>68.599999999999994</v>
      </c>
      <c r="D162" s="222">
        <v>5.3894000000000002</v>
      </c>
      <c r="E162" s="224">
        <v>90.2</v>
      </c>
      <c r="F162" s="222">
        <v>0.65800000000000003</v>
      </c>
      <c r="G162" s="222">
        <v>0.5444</v>
      </c>
      <c r="H162" s="222">
        <v>1.1287</v>
      </c>
      <c r="I162" s="224">
        <v>29.14</v>
      </c>
      <c r="J162" s="222">
        <v>1.0827</v>
      </c>
      <c r="K162" s="222">
        <v>2.9544000000000001</v>
      </c>
      <c r="L162" s="225">
        <v>10826</v>
      </c>
      <c r="M162" s="222">
        <v>3.2656000000000001</v>
      </c>
      <c r="N162" s="222">
        <v>0.98619999999999997</v>
      </c>
      <c r="O162" s="222">
        <v>9.8915000000000006</v>
      </c>
    </row>
    <row r="163" spans="1:15">
      <c r="A163" s="221">
        <v>41676</v>
      </c>
      <c r="B163" s="222">
        <v>0.89639999999999997</v>
      </c>
      <c r="C163" s="223">
        <v>69.099999999999994</v>
      </c>
      <c r="D163" s="222">
        <v>5.4330999999999996</v>
      </c>
      <c r="E163" s="224">
        <v>91.07</v>
      </c>
      <c r="F163" s="222">
        <v>0.66290000000000004</v>
      </c>
      <c r="G163" s="222">
        <v>0.54959999999999998</v>
      </c>
      <c r="H163" s="222">
        <v>1.1376999999999999</v>
      </c>
      <c r="I163" s="224">
        <v>29.41</v>
      </c>
      <c r="J163" s="222">
        <v>1.0881000000000001</v>
      </c>
      <c r="K163" s="222">
        <v>2.9746999999999999</v>
      </c>
      <c r="L163" s="225">
        <v>10912</v>
      </c>
      <c r="M163" s="222">
        <v>3.2919999999999998</v>
      </c>
      <c r="N163" s="222">
        <v>0.99199999999999999</v>
      </c>
      <c r="O163" s="222">
        <v>9.9544999999999995</v>
      </c>
    </row>
    <row r="164" spans="1:15">
      <c r="A164" s="221">
        <v>41677</v>
      </c>
      <c r="B164" s="222">
        <v>0.89400000000000002</v>
      </c>
      <c r="C164" s="223">
        <v>68.900000000000006</v>
      </c>
      <c r="D164" s="222">
        <v>5.4207000000000001</v>
      </c>
      <c r="E164" s="224">
        <v>91.23</v>
      </c>
      <c r="F164" s="222">
        <v>0.65780000000000005</v>
      </c>
      <c r="G164" s="222">
        <v>0.54759999999999998</v>
      </c>
      <c r="H164" s="222">
        <v>1.1336999999999999</v>
      </c>
      <c r="I164" s="224">
        <v>29.35</v>
      </c>
      <c r="J164" s="222">
        <v>1.0852999999999999</v>
      </c>
      <c r="K164" s="222">
        <v>2.9699</v>
      </c>
      <c r="L164" s="225">
        <v>10876</v>
      </c>
      <c r="M164" s="222">
        <v>3.2831999999999999</v>
      </c>
      <c r="N164" s="222">
        <v>0.98919999999999997</v>
      </c>
      <c r="O164" s="222">
        <v>9.8638999999999992</v>
      </c>
    </row>
    <row r="165" spans="1:15">
      <c r="A165" s="221">
        <v>41680</v>
      </c>
      <c r="B165" s="222">
        <v>0.89329999999999998</v>
      </c>
      <c r="C165" s="223">
        <v>68.8</v>
      </c>
      <c r="D165" s="222">
        <v>5.4138999999999999</v>
      </c>
      <c r="E165" s="224">
        <v>91.51</v>
      </c>
      <c r="F165" s="222">
        <v>0.65569999999999995</v>
      </c>
      <c r="G165" s="222">
        <v>0.5444</v>
      </c>
      <c r="H165" s="222">
        <v>1.1335999999999999</v>
      </c>
      <c r="I165" s="224">
        <v>29.29</v>
      </c>
      <c r="J165" s="222">
        <v>1.0798000000000001</v>
      </c>
      <c r="K165" s="222">
        <v>2.9773999999999998</v>
      </c>
      <c r="L165" s="225">
        <v>10865</v>
      </c>
      <c r="M165" s="222">
        <v>3.2806000000000002</v>
      </c>
      <c r="N165" s="222">
        <v>0.98529999999999995</v>
      </c>
      <c r="O165" s="222">
        <v>9.8924000000000003</v>
      </c>
    </row>
    <row r="166" spans="1:15">
      <c r="A166" s="221">
        <v>41681</v>
      </c>
      <c r="B166" s="222">
        <v>0.90090000000000003</v>
      </c>
      <c r="C166" s="223">
        <v>69.400000000000006</v>
      </c>
      <c r="D166" s="222">
        <v>5.4593999999999996</v>
      </c>
      <c r="E166" s="224">
        <v>92.06</v>
      </c>
      <c r="F166" s="222">
        <v>0.65910000000000002</v>
      </c>
      <c r="G166" s="222">
        <v>0.54849999999999999</v>
      </c>
      <c r="H166" s="222">
        <v>1.1432</v>
      </c>
      <c r="I166" s="224">
        <v>29.55</v>
      </c>
      <c r="J166" s="222">
        <v>1.0849</v>
      </c>
      <c r="K166" s="222">
        <v>3.0099</v>
      </c>
      <c r="L166" s="225">
        <v>10958</v>
      </c>
      <c r="M166" s="222">
        <v>3.3086000000000002</v>
      </c>
      <c r="N166" s="222">
        <v>0.99760000000000004</v>
      </c>
      <c r="O166" s="222">
        <v>10.012600000000001</v>
      </c>
    </row>
    <row r="167" spans="1:15">
      <c r="A167" s="221">
        <v>41682</v>
      </c>
      <c r="B167" s="222">
        <v>0.90500000000000003</v>
      </c>
      <c r="C167" s="223">
        <v>69.7</v>
      </c>
      <c r="D167" s="222">
        <v>5.4855</v>
      </c>
      <c r="E167" s="224">
        <v>92.82</v>
      </c>
      <c r="F167" s="222">
        <v>0.66400000000000003</v>
      </c>
      <c r="G167" s="222">
        <v>0.55020000000000002</v>
      </c>
      <c r="H167" s="222">
        <v>1.1456</v>
      </c>
      <c r="I167" s="224">
        <v>29.58</v>
      </c>
      <c r="J167" s="222">
        <v>1.085</v>
      </c>
      <c r="K167" s="222">
        <v>3.0114000000000001</v>
      </c>
      <c r="L167" s="225">
        <v>10955</v>
      </c>
      <c r="M167" s="222">
        <v>3.3235999999999999</v>
      </c>
      <c r="N167" s="222">
        <v>0.99519999999999997</v>
      </c>
      <c r="O167" s="222">
        <v>9.9152000000000005</v>
      </c>
    </row>
    <row r="168" spans="1:15">
      <c r="A168" s="221">
        <v>41683</v>
      </c>
      <c r="B168" s="222">
        <v>0.89339999999999997</v>
      </c>
      <c r="C168" s="223">
        <v>68.7</v>
      </c>
      <c r="D168" s="222">
        <v>5.4184000000000001</v>
      </c>
      <c r="E168" s="224">
        <v>91.24</v>
      </c>
      <c r="F168" s="222">
        <v>0.65629999999999999</v>
      </c>
      <c r="G168" s="222">
        <v>0.53749999999999998</v>
      </c>
      <c r="H168" s="222">
        <v>1.1323000000000001</v>
      </c>
      <c r="I168" s="224">
        <v>29.12</v>
      </c>
      <c r="J168" s="222">
        <v>1.0759000000000001</v>
      </c>
      <c r="K168" s="222">
        <v>2.9701</v>
      </c>
      <c r="L168" s="225">
        <v>10770</v>
      </c>
      <c r="M168" s="222">
        <v>3.2810000000000001</v>
      </c>
      <c r="N168" s="222">
        <v>0.98350000000000004</v>
      </c>
      <c r="O168" s="222">
        <v>9.8765000000000001</v>
      </c>
    </row>
    <row r="169" spans="1:15">
      <c r="A169" s="221">
        <v>41684</v>
      </c>
      <c r="B169" s="222">
        <v>0.89959999999999996</v>
      </c>
      <c r="C169" s="223">
        <v>69.099999999999994</v>
      </c>
      <c r="D169" s="222">
        <v>5.4539999999999997</v>
      </c>
      <c r="E169" s="224">
        <v>91.62</v>
      </c>
      <c r="F169" s="222">
        <v>0.65749999999999997</v>
      </c>
      <c r="G169" s="222">
        <v>0.54020000000000001</v>
      </c>
      <c r="H169" s="222">
        <v>1.1376999999999999</v>
      </c>
      <c r="I169" s="224">
        <v>29.25</v>
      </c>
      <c r="J169" s="222">
        <v>1.0785</v>
      </c>
      <c r="K169" s="222">
        <v>2.9843999999999999</v>
      </c>
      <c r="L169" s="225">
        <v>10735</v>
      </c>
      <c r="M169" s="222">
        <v>3.3037999999999998</v>
      </c>
      <c r="N169" s="222">
        <v>0.98519999999999996</v>
      </c>
      <c r="O169" s="222">
        <v>9.9001000000000001</v>
      </c>
    </row>
    <row r="170" spans="1:15">
      <c r="A170" s="221">
        <v>41687</v>
      </c>
      <c r="B170" s="222">
        <v>0.90490000000000004</v>
      </c>
      <c r="C170" s="223">
        <v>69.3</v>
      </c>
      <c r="D170" s="222">
        <v>5.4859999999999998</v>
      </c>
      <c r="E170" s="224">
        <v>91.93</v>
      </c>
      <c r="F170" s="222">
        <v>0.66</v>
      </c>
      <c r="G170" s="222">
        <v>0.53900000000000003</v>
      </c>
      <c r="H170" s="222">
        <v>1.1398999999999999</v>
      </c>
      <c r="I170" s="224">
        <v>29.27</v>
      </c>
      <c r="J170" s="222">
        <v>1.0809</v>
      </c>
      <c r="K170" s="222">
        <v>2.9826000000000001</v>
      </c>
      <c r="L170" s="225">
        <v>10580</v>
      </c>
      <c r="M170" s="222">
        <v>3.3231999999999999</v>
      </c>
      <c r="N170" s="222">
        <v>0.9929</v>
      </c>
      <c r="O170" s="222">
        <v>9.8316999999999997</v>
      </c>
    </row>
    <row r="171" spans="1:15">
      <c r="A171" s="221">
        <v>41688</v>
      </c>
      <c r="B171" s="222">
        <v>0.90569999999999995</v>
      </c>
      <c r="C171" s="223">
        <v>69.5</v>
      </c>
      <c r="D171" s="222">
        <v>5.4928999999999997</v>
      </c>
      <c r="E171" s="224">
        <v>92.86</v>
      </c>
      <c r="F171" s="222">
        <v>0.66049999999999998</v>
      </c>
      <c r="G171" s="222">
        <v>0.5413</v>
      </c>
      <c r="H171" s="222">
        <v>1.1427</v>
      </c>
      <c r="I171" s="224">
        <v>29.36</v>
      </c>
      <c r="J171" s="222">
        <v>1.0843</v>
      </c>
      <c r="K171" s="222">
        <v>2.9851999999999999</v>
      </c>
      <c r="L171" s="225">
        <v>10719</v>
      </c>
      <c r="M171" s="222">
        <v>3.3262</v>
      </c>
      <c r="N171" s="222">
        <v>0.99239999999999995</v>
      </c>
      <c r="O171" s="222">
        <v>9.8240999999999996</v>
      </c>
    </row>
    <row r="172" spans="1:15">
      <c r="A172" s="221">
        <v>41689</v>
      </c>
      <c r="B172" s="222">
        <v>0.90169999999999995</v>
      </c>
      <c r="C172" s="223">
        <v>69.2</v>
      </c>
      <c r="D172" s="222">
        <v>5.4771999999999998</v>
      </c>
      <c r="E172" s="224">
        <v>92.2</v>
      </c>
      <c r="F172" s="222">
        <v>0.65510000000000002</v>
      </c>
      <c r="G172" s="222">
        <v>0.54010000000000002</v>
      </c>
      <c r="H172" s="222">
        <v>1.1379999999999999</v>
      </c>
      <c r="I172" s="224">
        <v>29.35</v>
      </c>
      <c r="J172" s="222">
        <v>1.0851999999999999</v>
      </c>
      <c r="K172" s="222">
        <v>2.9738000000000002</v>
      </c>
      <c r="L172" s="225">
        <v>10631</v>
      </c>
      <c r="M172" s="222">
        <v>3.3115000000000001</v>
      </c>
      <c r="N172" s="222">
        <v>0.98599999999999999</v>
      </c>
      <c r="O172" s="222">
        <v>9.8072999999999997</v>
      </c>
    </row>
    <row r="173" spans="1:15">
      <c r="A173" s="221">
        <v>41690</v>
      </c>
      <c r="B173" s="222">
        <v>0.89539999999999997</v>
      </c>
      <c r="C173" s="223">
        <v>68.8</v>
      </c>
      <c r="D173" s="222">
        <v>5.4471999999999996</v>
      </c>
      <c r="E173" s="224">
        <v>91.29</v>
      </c>
      <c r="F173" s="222">
        <v>0.65090000000000003</v>
      </c>
      <c r="G173" s="222">
        <v>0.53690000000000004</v>
      </c>
      <c r="H173" s="222">
        <v>1.1326000000000001</v>
      </c>
      <c r="I173" s="224">
        <v>29.19</v>
      </c>
      <c r="J173" s="222">
        <v>1.0842000000000001</v>
      </c>
      <c r="K173" s="222">
        <v>2.9584000000000001</v>
      </c>
      <c r="L173" s="225">
        <v>10552</v>
      </c>
      <c r="M173" s="222">
        <v>3.2884000000000002</v>
      </c>
      <c r="N173" s="222">
        <v>0.9919</v>
      </c>
      <c r="O173" s="222">
        <v>9.9156999999999993</v>
      </c>
    </row>
    <row r="174" spans="1:15">
      <c r="A174" s="221">
        <v>41691</v>
      </c>
      <c r="B174" s="222">
        <v>0.8992</v>
      </c>
      <c r="C174" s="223">
        <v>69.2</v>
      </c>
      <c r="D174" s="222">
        <v>5.4752000000000001</v>
      </c>
      <c r="E174" s="224">
        <v>92.18</v>
      </c>
      <c r="F174" s="222">
        <v>0.65549999999999997</v>
      </c>
      <c r="G174" s="222">
        <v>0.54010000000000002</v>
      </c>
      <c r="H174" s="222">
        <v>1.1386000000000001</v>
      </c>
      <c r="I174" s="224">
        <v>29.26</v>
      </c>
      <c r="J174" s="222">
        <v>1.0827</v>
      </c>
      <c r="K174" s="222">
        <v>2.9689999999999999</v>
      </c>
      <c r="L174" s="225">
        <v>10606</v>
      </c>
      <c r="M174" s="222">
        <v>3.3022999999999998</v>
      </c>
      <c r="N174" s="222">
        <v>1.0004999999999999</v>
      </c>
      <c r="O174" s="222">
        <v>9.9131999999999998</v>
      </c>
    </row>
    <row r="175" spans="1:15">
      <c r="A175" s="221">
        <v>41694</v>
      </c>
      <c r="B175" s="222">
        <v>0.89680000000000004</v>
      </c>
      <c r="C175" s="223">
        <v>69</v>
      </c>
      <c r="D175" s="222">
        <v>5.4654999999999996</v>
      </c>
      <c r="E175" s="224">
        <v>91.7</v>
      </c>
      <c r="F175" s="222">
        <v>0.65280000000000005</v>
      </c>
      <c r="G175" s="222">
        <v>0.53879999999999995</v>
      </c>
      <c r="H175" s="222">
        <v>1.1361000000000001</v>
      </c>
      <c r="I175" s="224">
        <v>29.21</v>
      </c>
      <c r="J175" s="222">
        <v>1.0827</v>
      </c>
      <c r="K175" s="222">
        <v>2.9550999999999998</v>
      </c>
      <c r="L175" s="225">
        <v>10479</v>
      </c>
      <c r="M175" s="222">
        <v>3.2934999999999999</v>
      </c>
      <c r="N175" s="222">
        <v>0.99680000000000002</v>
      </c>
      <c r="O175" s="222">
        <v>9.8279999999999994</v>
      </c>
    </row>
    <row r="176" spans="1:15">
      <c r="A176" s="221">
        <v>41695</v>
      </c>
      <c r="B176" s="222">
        <v>0.90339999999999998</v>
      </c>
      <c r="C176" s="223">
        <v>69.5</v>
      </c>
      <c r="D176" s="222">
        <v>5.5208000000000004</v>
      </c>
      <c r="E176" s="224">
        <v>92.65</v>
      </c>
      <c r="F176" s="222">
        <v>0.65769999999999995</v>
      </c>
      <c r="G176" s="222">
        <v>0.54210000000000003</v>
      </c>
      <c r="H176" s="222">
        <v>1.1408</v>
      </c>
      <c r="I176" s="224">
        <v>29.39</v>
      </c>
      <c r="J176" s="222">
        <v>1.0837000000000001</v>
      </c>
      <c r="K176" s="222">
        <v>2.9590999999999998</v>
      </c>
      <c r="L176" s="225">
        <v>10498</v>
      </c>
      <c r="M176" s="222">
        <v>3.3176999999999999</v>
      </c>
      <c r="N176" s="222">
        <v>0.99890000000000001</v>
      </c>
      <c r="O176" s="222">
        <v>9.7774999999999999</v>
      </c>
    </row>
    <row r="177" spans="1:15">
      <c r="A177" s="221">
        <v>41696</v>
      </c>
      <c r="B177" s="222">
        <v>0.90110000000000001</v>
      </c>
      <c r="C177" s="223">
        <v>69.3</v>
      </c>
      <c r="D177" s="222">
        <v>5.5225999999999997</v>
      </c>
      <c r="E177" s="224">
        <v>92.2</v>
      </c>
      <c r="F177" s="222">
        <v>0.65580000000000005</v>
      </c>
      <c r="G177" s="222">
        <v>0.54039999999999999</v>
      </c>
      <c r="H177" s="222">
        <v>1.1392</v>
      </c>
      <c r="I177" s="224">
        <v>29.33</v>
      </c>
      <c r="J177" s="222">
        <v>1.0807</v>
      </c>
      <c r="K177" s="222">
        <v>2.9525000000000001</v>
      </c>
      <c r="L177" s="225">
        <v>10484</v>
      </c>
      <c r="M177" s="222">
        <v>3.3092999999999999</v>
      </c>
      <c r="N177" s="222">
        <v>0.999</v>
      </c>
      <c r="O177" s="222">
        <v>9.6666000000000007</v>
      </c>
    </row>
    <row r="178" spans="1:15">
      <c r="A178" s="221">
        <v>41697</v>
      </c>
      <c r="B178" s="222">
        <v>0.89400000000000002</v>
      </c>
      <c r="C178" s="223">
        <v>68.8</v>
      </c>
      <c r="D178" s="222">
        <v>5.4741999999999997</v>
      </c>
      <c r="E178" s="224">
        <v>91.49</v>
      </c>
      <c r="F178" s="222">
        <v>0.6532</v>
      </c>
      <c r="G178" s="222">
        <v>0.53639999999999999</v>
      </c>
      <c r="H178" s="222">
        <v>1.1319999999999999</v>
      </c>
      <c r="I178" s="224">
        <v>29.13</v>
      </c>
      <c r="J178" s="222">
        <v>1.0736000000000001</v>
      </c>
      <c r="K178" s="222">
        <v>2.9291999999999998</v>
      </c>
      <c r="L178" s="225">
        <v>10420</v>
      </c>
      <c r="M178" s="222">
        <v>3.2831999999999999</v>
      </c>
      <c r="N178" s="222">
        <v>0.99480000000000002</v>
      </c>
      <c r="O178" s="222">
        <v>9.6883999999999997</v>
      </c>
    </row>
    <row r="179" spans="1:15">
      <c r="A179" s="221">
        <v>41698</v>
      </c>
      <c r="B179" s="222">
        <v>0.89470000000000005</v>
      </c>
      <c r="C179" s="223">
        <v>68.900000000000006</v>
      </c>
      <c r="D179" s="222">
        <v>5.5145</v>
      </c>
      <c r="E179" s="224">
        <v>90.91</v>
      </c>
      <c r="F179" s="222">
        <v>0.65300000000000002</v>
      </c>
      <c r="G179" s="222">
        <v>0.53639999999999999</v>
      </c>
      <c r="H179" s="222">
        <v>1.1338999999999999</v>
      </c>
      <c r="I179" s="224">
        <v>29.21</v>
      </c>
      <c r="J179" s="222">
        <v>1.0659000000000001</v>
      </c>
      <c r="K179" s="222">
        <v>2.9369000000000001</v>
      </c>
      <c r="L179" s="225">
        <v>10417</v>
      </c>
      <c r="M179" s="222">
        <v>3.2858000000000001</v>
      </c>
      <c r="N179" s="222">
        <v>0.99560000000000004</v>
      </c>
      <c r="O179" s="222">
        <v>9.5858000000000008</v>
      </c>
    </row>
    <row r="180" spans="1:15">
      <c r="A180" s="221">
        <v>41701</v>
      </c>
      <c r="B180" s="222">
        <v>0.89119999999999999</v>
      </c>
      <c r="C180" s="223">
        <v>68.5</v>
      </c>
      <c r="D180" s="222">
        <v>5.4795999999999996</v>
      </c>
      <c r="E180" s="224">
        <v>90.39</v>
      </c>
      <c r="F180" s="222">
        <v>0.64680000000000004</v>
      </c>
      <c r="G180" s="222">
        <v>0.53220000000000001</v>
      </c>
      <c r="H180" s="222">
        <v>1.1295999999999999</v>
      </c>
      <c r="I180" s="224">
        <v>29.04</v>
      </c>
      <c r="J180" s="222">
        <v>1.0663</v>
      </c>
      <c r="K180" s="222">
        <v>2.9236</v>
      </c>
      <c r="L180" s="225">
        <v>10316</v>
      </c>
      <c r="M180" s="222">
        <v>3.2728999999999999</v>
      </c>
      <c r="N180" s="222">
        <v>0.98550000000000004</v>
      </c>
      <c r="O180" s="222">
        <v>9.6380999999999997</v>
      </c>
    </row>
    <row r="181" spans="1:15">
      <c r="A181" s="221">
        <v>41702</v>
      </c>
      <c r="B181" s="222">
        <v>0.89300000000000002</v>
      </c>
      <c r="C181" s="223">
        <v>68.7</v>
      </c>
      <c r="D181" s="222">
        <v>5.4912999999999998</v>
      </c>
      <c r="E181" s="224">
        <v>90.79</v>
      </c>
      <c r="F181" s="222">
        <v>0.65029999999999999</v>
      </c>
      <c r="G181" s="222">
        <v>0.5363</v>
      </c>
      <c r="H181" s="222">
        <v>1.1345000000000001</v>
      </c>
      <c r="I181" s="224">
        <v>29.07</v>
      </c>
      <c r="J181" s="222">
        <v>1.0668</v>
      </c>
      <c r="K181" s="222">
        <v>2.9312999999999998</v>
      </c>
      <c r="L181" s="225">
        <v>10384</v>
      </c>
      <c r="M181" s="222">
        <v>3.2795000000000001</v>
      </c>
      <c r="N181" s="222">
        <v>0.99060000000000004</v>
      </c>
      <c r="O181" s="222">
        <v>9.7141000000000002</v>
      </c>
    </row>
    <row r="182" spans="1:15">
      <c r="A182" s="221">
        <v>41703</v>
      </c>
      <c r="B182" s="222">
        <v>0.89600000000000002</v>
      </c>
      <c r="C182" s="223">
        <v>68.900000000000006</v>
      </c>
      <c r="D182" s="222">
        <v>5.4996999999999998</v>
      </c>
      <c r="E182" s="224">
        <v>91.61</v>
      </c>
      <c r="F182" s="222">
        <v>0.65249999999999997</v>
      </c>
      <c r="G182" s="222">
        <v>0.53759999999999997</v>
      </c>
      <c r="H182" s="222">
        <v>1.1386000000000001</v>
      </c>
      <c r="I182" s="224">
        <v>29.02</v>
      </c>
      <c r="J182" s="222">
        <v>1.0678000000000001</v>
      </c>
      <c r="K182" s="222">
        <v>2.9335</v>
      </c>
      <c r="L182" s="225">
        <v>10371</v>
      </c>
      <c r="M182" s="222">
        <v>3.2906</v>
      </c>
      <c r="N182" s="222">
        <v>0.99409999999999998</v>
      </c>
      <c r="O182" s="222">
        <v>9.6539999999999999</v>
      </c>
    </row>
    <row r="183" spans="1:15">
      <c r="A183" s="221">
        <v>41704</v>
      </c>
      <c r="B183" s="222">
        <v>0.9012</v>
      </c>
      <c r="C183" s="223">
        <v>69.2</v>
      </c>
      <c r="D183" s="222">
        <v>5.5110999999999999</v>
      </c>
      <c r="E183" s="224">
        <v>92.57</v>
      </c>
      <c r="F183" s="222">
        <v>0.65669999999999995</v>
      </c>
      <c r="G183" s="222">
        <v>0.53939999999999999</v>
      </c>
      <c r="H183" s="222">
        <v>1.1426000000000001</v>
      </c>
      <c r="I183" s="224">
        <v>29.13</v>
      </c>
      <c r="J183" s="222">
        <v>1.0701000000000001</v>
      </c>
      <c r="K183" s="222">
        <v>2.9438</v>
      </c>
      <c r="L183" s="225">
        <v>10393</v>
      </c>
      <c r="M183" s="222">
        <v>3.3096999999999999</v>
      </c>
      <c r="N183" s="222">
        <v>0.99539999999999995</v>
      </c>
      <c r="O183" s="222">
        <v>9.6446000000000005</v>
      </c>
    </row>
    <row r="184" spans="1:15">
      <c r="A184" s="221">
        <v>41705</v>
      </c>
      <c r="B184" s="222">
        <v>0.90880000000000005</v>
      </c>
      <c r="C184" s="223">
        <v>69.7</v>
      </c>
      <c r="D184" s="222">
        <v>5.5568999999999997</v>
      </c>
      <c r="E184" s="224">
        <v>93.6</v>
      </c>
      <c r="F184" s="222">
        <v>0.65580000000000005</v>
      </c>
      <c r="G184" s="222">
        <v>0.54300000000000004</v>
      </c>
      <c r="H184" s="222">
        <v>1.149</v>
      </c>
      <c r="I184" s="224">
        <v>29.34</v>
      </c>
      <c r="J184" s="222">
        <v>1.0710999999999999</v>
      </c>
      <c r="K184" s="222">
        <v>2.9639000000000002</v>
      </c>
      <c r="L184" s="225">
        <v>10369</v>
      </c>
      <c r="M184" s="222">
        <v>3.3376000000000001</v>
      </c>
      <c r="N184" s="222">
        <v>0.99929999999999997</v>
      </c>
      <c r="O184" s="222">
        <v>9.6550999999999991</v>
      </c>
    </row>
    <row r="185" spans="1:15">
      <c r="A185" s="221">
        <v>41708</v>
      </c>
      <c r="B185" s="222">
        <v>0.90369999999999995</v>
      </c>
      <c r="C185" s="223">
        <v>69.400000000000006</v>
      </c>
      <c r="D185" s="222">
        <v>5.5495000000000001</v>
      </c>
      <c r="E185" s="224">
        <v>93.13</v>
      </c>
      <c r="F185" s="222">
        <v>0.65080000000000005</v>
      </c>
      <c r="G185" s="222">
        <v>0.54</v>
      </c>
      <c r="H185" s="222">
        <v>1.1463000000000001</v>
      </c>
      <c r="I185" s="224">
        <v>29.3</v>
      </c>
      <c r="J185" s="222">
        <v>1.0685</v>
      </c>
      <c r="K185" s="222">
        <v>2.9672999999999998</v>
      </c>
      <c r="L185" s="225">
        <v>10275</v>
      </c>
      <c r="M185" s="222">
        <v>3.3188</v>
      </c>
      <c r="N185" s="222">
        <v>1.0048999999999999</v>
      </c>
      <c r="O185" s="222">
        <v>9.7344000000000008</v>
      </c>
    </row>
    <row r="186" spans="1:15">
      <c r="A186" s="221">
        <v>41709</v>
      </c>
      <c r="B186" s="222">
        <v>0.90290000000000004</v>
      </c>
      <c r="C186" s="223">
        <v>69.3</v>
      </c>
      <c r="D186" s="222">
        <v>5.5387000000000004</v>
      </c>
      <c r="E186" s="224">
        <v>93.22</v>
      </c>
      <c r="F186" s="222">
        <v>0.6512</v>
      </c>
      <c r="G186" s="222">
        <v>0.54259999999999997</v>
      </c>
      <c r="H186" s="222">
        <v>1.1433</v>
      </c>
      <c r="I186" s="224">
        <v>29.19</v>
      </c>
      <c r="J186" s="222">
        <v>1.0649</v>
      </c>
      <c r="K186" s="222">
        <v>2.9592999999999998</v>
      </c>
      <c r="L186" s="225">
        <v>10261</v>
      </c>
      <c r="M186" s="222">
        <v>3.3159000000000001</v>
      </c>
      <c r="N186" s="222">
        <v>1.0038</v>
      </c>
      <c r="O186" s="222">
        <v>9.7048000000000005</v>
      </c>
    </row>
    <row r="187" spans="1:15">
      <c r="A187" s="221">
        <v>41710</v>
      </c>
      <c r="B187" s="222">
        <v>0.89639999999999997</v>
      </c>
      <c r="C187" s="223">
        <v>68.900000000000006</v>
      </c>
      <c r="D187" s="222">
        <v>5.5069999999999997</v>
      </c>
      <c r="E187" s="224">
        <v>92.33</v>
      </c>
      <c r="F187" s="222">
        <v>0.64700000000000002</v>
      </c>
      <c r="G187" s="222">
        <v>0.53910000000000002</v>
      </c>
      <c r="H187" s="222">
        <v>1.1369</v>
      </c>
      <c r="I187" s="224">
        <v>29.05</v>
      </c>
      <c r="J187" s="222">
        <v>1.0576000000000001</v>
      </c>
      <c r="K187" s="222">
        <v>2.9468999999999999</v>
      </c>
      <c r="L187" s="225">
        <v>10262</v>
      </c>
      <c r="M187" s="222">
        <v>3.2919999999999998</v>
      </c>
      <c r="N187" s="222">
        <v>0.99619999999999997</v>
      </c>
      <c r="O187" s="222">
        <v>9.7439</v>
      </c>
    </row>
    <row r="188" spans="1:15">
      <c r="A188" s="221">
        <v>41711</v>
      </c>
      <c r="B188" s="222">
        <v>0.90720000000000001</v>
      </c>
      <c r="C188" s="223">
        <v>69.599999999999994</v>
      </c>
      <c r="D188" s="222">
        <v>5.5697999999999999</v>
      </c>
      <c r="E188" s="224">
        <v>93.25</v>
      </c>
      <c r="F188" s="222">
        <v>0.65069999999999995</v>
      </c>
      <c r="G188" s="222">
        <v>0.5444</v>
      </c>
      <c r="H188" s="222">
        <v>1.1484000000000001</v>
      </c>
      <c r="I188" s="224">
        <v>29.34</v>
      </c>
      <c r="J188" s="222">
        <v>1.0596000000000001</v>
      </c>
      <c r="K188" s="222">
        <v>2.9738000000000002</v>
      </c>
      <c r="L188" s="225">
        <v>10317</v>
      </c>
      <c r="M188" s="222">
        <v>3.3317000000000001</v>
      </c>
      <c r="N188" s="222">
        <v>1.0062</v>
      </c>
      <c r="O188" s="222">
        <v>9.766</v>
      </c>
    </row>
    <row r="189" spans="1:15">
      <c r="A189" s="221">
        <v>41712</v>
      </c>
      <c r="B189" s="222">
        <v>0.90100000000000002</v>
      </c>
      <c r="C189" s="223">
        <v>69.099999999999994</v>
      </c>
      <c r="D189" s="222">
        <v>5.5364000000000004</v>
      </c>
      <c r="E189" s="224">
        <v>91.62</v>
      </c>
      <c r="F189" s="222">
        <v>0.65</v>
      </c>
      <c r="G189" s="222">
        <v>0.54220000000000002</v>
      </c>
      <c r="H189" s="222">
        <v>1.1417999999999999</v>
      </c>
      <c r="I189" s="224">
        <v>29.13</v>
      </c>
      <c r="J189" s="222">
        <v>1.0564</v>
      </c>
      <c r="K189" s="222">
        <v>2.9582999999999999</v>
      </c>
      <c r="L189" s="225">
        <v>10285</v>
      </c>
      <c r="M189" s="222">
        <v>3.3089</v>
      </c>
      <c r="N189" s="222">
        <v>0.99970000000000003</v>
      </c>
      <c r="O189" s="222">
        <v>9.7466000000000008</v>
      </c>
    </row>
    <row r="190" spans="1:15">
      <c r="A190" s="221">
        <v>41715</v>
      </c>
      <c r="B190" s="222">
        <v>0.90539999999999998</v>
      </c>
      <c r="C190" s="223">
        <v>69.400000000000006</v>
      </c>
      <c r="D190" s="222">
        <v>5.5801999999999996</v>
      </c>
      <c r="E190" s="224">
        <v>91.87</v>
      </c>
      <c r="F190" s="222">
        <v>0.65129999999999999</v>
      </c>
      <c r="G190" s="222">
        <v>0.5444</v>
      </c>
      <c r="H190" s="222">
        <v>1.1452</v>
      </c>
      <c r="I190" s="224">
        <v>29.19</v>
      </c>
      <c r="J190" s="222">
        <v>1.0598000000000001</v>
      </c>
      <c r="K190" s="222">
        <v>2.9655999999999998</v>
      </c>
      <c r="L190" s="225">
        <v>10202</v>
      </c>
      <c r="M190" s="222">
        <v>3.3250999999999999</v>
      </c>
      <c r="N190" s="222">
        <v>1.0044999999999999</v>
      </c>
      <c r="O190" s="222">
        <v>9.6751000000000005</v>
      </c>
    </row>
    <row r="191" spans="1:15">
      <c r="A191" s="221">
        <v>41716</v>
      </c>
      <c r="B191" s="222">
        <v>0.9083</v>
      </c>
      <c r="C191" s="223">
        <v>69.7</v>
      </c>
      <c r="D191" s="222">
        <v>5.6205999999999996</v>
      </c>
      <c r="E191" s="224">
        <v>92.5</v>
      </c>
      <c r="F191" s="222">
        <v>0.65200000000000002</v>
      </c>
      <c r="G191" s="222">
        <v>0.54590000000000005</v>
      </c>
      <c r="H191" s="222">
        <v>1.1487000000000001</v>
      </c>
      <c r="I191" s="224">
        <v>29.21</v>
      </c>
      <c r="J191" s="222">
        <v>1.0606</v>
      </c>
      <c r="K191" s="222">
        <v>2.9691999999999998</v>
      </c>
      <c r="L191" s="225">
        <v>10247</v>
      </c>
      <c r="M191" s="222">
        <v>3.3357000000000001</v>
      </c>
      <c r="N191" s="222">
        <v>1.0042</v>
      </c>
      <c r="O191" s="222">
        <v>9.7810000000000006</v>
      </c>
    </row>
    <row r="192" spans="1:15">
      <c r="A192" s="221">
        <v>41717</v>
      </c>
      <c r="B192" s="222">
        <v>0.91190000000000004</v>
      </c>
      <c r="C192" s="223">
        <v>70</v>
      </c>
      <c r="D192" s="222">
        <v>5.6534000000000004</v>
      </c>
      <c r="E192" s="224">
        <v>92.6</v>
      </c>
      <c r="F192" s="222">
        <v>0.65510000000000002</v>
      </c>
      <c r="G192" s="222">
        <v>0.54969999999999997</v>
      </c>
      <c r="H192" s="222">
        <v>1.1536</v>
      </c>
      <c r="I192" s="224">
        <v>29.31</v>
      </c>
      <c r="J192" s="222">
        <v>1.0589999999999999</v>
      </c>
      <c r="K192" s="222">
        <v>2.9923999999999999</v>
      </c>
      <c r="L192" s="225">
        <v>10341</v>
      </c>
      <c r="M192" s="222">
        <v>3.3490000000000002</v>
      </c>
      <c r="N192" s="222">
        <v>1.0144</v>
      </c>
      <c r="O192" s="222">
        <v>9.7891999999999992</v>
      </c>
    </row>
    <row r="193" spans="1:15">
      <c r="A193" s="221">
        <v>41718</v>
      </c>
      <c r="B193" s="222">
        <v>0.90200000000000002</v>
      </c>
      <c r="C193" s="223">
        <v>69.599999999999994</v>
      </c>
      <c r="D193" s="222">
        <v>5.6131000000000002</v>
      </c>
      <c r="E193" s="224">
        <v>92.28</v>
      </c>
      <c r="F193" s="222">
        <v>0.65210000000000001</v>
      </c>
      <c r="G193" s="222">
        <v>0.54530000000000001</v>
      </c>
      <c r="H193" s="222">
        <v>1.1484000000000001</v>
      </c>
      <c r="I193" s="224">
        <v>29.18</v>
      </c>
      <c r="J193" s="222">
        <v>1.0579000000000001</v>
      </c>
      <c r="K193" s="222">
        <v>2.9712000000000001</v>
      </c>
      <c r="L193" s="225">
        <v>10305</v>
      </c>
      <c r="M193" s="222">
        <v>3.3126000000000002</v>
      </c>
      <c r="N193" s="222">
        <v>1.0143</v>
      </c>
      <c r="O193" s="222">
        <v>9.8064999999999998</v>
      </c>
    </row>
    <row r="194" spans="1:15">
      <c r="A194" s="221">
        <v>41719</v>
      </c>
      <c r="B194" s="222">
        <v>0.90610000000000002</v>
      </c>
      <c r="C194" s="223">
        <v>70</v>
      </c>
      <c r="D194" s="222">
        <v>5.6401000000000003</v>
      </c>
      <c r="E194" s="224">
        <v>92.75</v>
      </c>
      <c r="F194" s="222">
        <v>0.65749999999999997</v>
      </c>
      <c r="G194" s="222">
        <v>0.54890000000000005</v>
      </c>
      <c r="H194" s="222">
        <v>1.1576</v>
      </c>
      <c r="I194" s="224">
        <v>29.38</v>
      </c>
      <c r="J194" s="222">
        <v>1.0620000000000001</v>
      </c>
      <c r="K194" s="222">
        <v>2.9986999999999999</v>
      </c>
      <c r="L194" s="225">
        <v>10370</v>
      </c>
      <c r="M194" s="222">
        <v>3.3277000000000001</v>
      </c>
      <c r="N194" s="222">
        <v>1.0190999999999999</v>
      </c>
      <c r="O194" s="222">
        <v>9.8765000000000001</v>
      </c>
    </row>
    <row r="195" spans="1:15">
      <c r="A195" s="221">
        <v>41722</v>
      </c>
      <c r="B195" s="222">
        <v>0.90810000000000002</v>
      </c>
      <c r="C195" s="223">
        <v>70.099999999999994</v>
      </c>
      <c r="D195" s="222">
        <v>5.6471</v>
      </c>
      <c r="E195" s="224">
        <v>93.06</v>
      </c>
      <c r="F195" s="222">
        <v>0.65800000000000003</v>
      </c>
      <c r="G195" s="222">
        <v>0.55079999999999996</v>
      </c>
      <c r="H195" s="222">
        <v>1.1552</v>
      </c>
      <c r="I195" s="224">
        <v>29.48</v>
      </c>
      <c r="J195" s="222">
        <v>1.0637000000000001</v>
      </c>
      <c r="K195" s="222">
        <v>3.0007999999999999</v>
      </c>
      <c r="L195" s="225">
        <v>10336</v>
      </c>
      <c r="M195" s="222">
        <v>3.335</v>
      </c>
      <c r="N195" s="222">
        <v>1.0203</v>
      </c>
      <c r="O195" s="222">
        <v>9.8992000000000004</v>
      </c>
    </row>
    <row r="196" spans="1:15">
      <c r="A196" s="221">
        <v>41723</v>
      </c>
      <c r="B196" s="222">
        <v>0.91359999999999997</v>
      </c>
      <c r="C196" s="223">
        <v>70.3</v>
      </c>
      <c r="D196" s="222">
        <v>5.6487999999999996</v>
      </c>
      <c r="E196" s="224">
        <v>93.47</v>
      </c>
      <c r="F196" s="222">
        <v>0.66059999999999997</v>
      </c>
      <c r="G196" s="222">
        <v>0.55400000000000005</v>
      </c>
      <c r="H196" s="222">
        <v>1.159</v>
      </c>
      <c r="I196" s="224">
        <v>29.73</v>
      </c>
      <c r="J196" s="222">
        <v>1.0684</v>
      </c>
      <c r="K196" s="222">
        <v>3.0163000000000002</v>
      </c>
      <c r="L196" s="225">
        <v>10397</v>
      </c>
      <c r="M196" s="222">
        <v>3.3552</v>
      </c>
      <c r="N196" s="222">
        <v>1.0232000000000001</v>
      </c>
      <c r="O196" s="222">
        <v>9.8970000000000002</v>
      </c>
    </row>
    <row r="197" spans="1:15">
      <c r="A197" s="221">
        <v>41724</v>
      </c>
      <c r="B197" s="222">
        <v>0.91949999999999998</v>
      </c>
      <c r="C197" s="223">
        <v>70.8</v>
      </c>
      <c r="D197" s="222">
        <v>5.7087000000000003</v>
      </c>
      <c r="E197" s="224">
        <v>94.06</v>
      </c>
      <c r="F197" s="222">
        <v>0.66579999999999995</v>
      </c>
      <c r="G197" s="222">
        <v>0.55630000000000002</v>
      </c>
      <c r="H197" s="222">
        <v>1.1656</v>
      </c>
      <c r="I197" s="224">
        <v>29.98</v>
      </c>
      <c r="J197" s="222">
        <v>1.0702</v>
      </c>
      <c r="K197" s="222">
        <v>3.0348000000000002</v>
      </c>
      <c r="L197" s="225">
        <v>10482</v>
      </c>
      <c r="M197" s="222">
        <v>3.3769</v>
      </c>
      <c r="N197" s="222">
        <v>1.0255000000000001</v>
      </c>
      <c r="O197" s="222">
        <v>9.8827999999999996</v>
      </c>
    </row>
    <row r="198" spans="1:15">
      <c r="A198" s="221">
        <v>41725</v>
      </c>
      <c r="B198" s="222">
        <v>0.92390000000000005</v>
      </c>
      <c r="C198" s="223">
        <v>71.099999999999994</v>
      </c>
      <c r="D198" s="222">
        <v>5.7412999999999998</v>
      </c>
      <c r="E198" s="224">
        <v>94.38</v>
      </c>
      <c r="F198" s="222">
        <v>0.67010000000000003</v>
      </c>
      <c r="G198" s="222">
        <v>0.55720000000000003</v>
      </c>
      <c r="H198" s="222">
        <v>1.1686000000000001</v>
      </c>
      <c r="I198" s="224">
        <v>30.09</v>
      </c>
      <c r="J198" s="222">
        <v>1.0706</v>
      </c>
      <c r="K198" s="222">
        <v>3.0419</v>
      </c>
      <c r="L198" s="225">
        <v>10568</v>
      </c>
      <c r="M198" s="222">
        <v>3.3929999999999998</v>
      </c>
      <c r="N198" s="222">
        <v>1.0248999999999999</v>
      </c>
      <c r="O198" s="222">
        <v>9.8696000000000002</v>
      </c>
    </row>
    <row r="199" spans="1:15">
      <c r="A199" s="221">
        <v>41726</v>
      </c>
      <c r="B199" s="222">
        <v>0.92700000000000005</v>
      </c>
      <c r="C199" s="223">
        <v>71.3</v>
      </c>
      <c r="D199" s="222">
        <v>5.7606999999999999</v>
      </c>
      <c r="E199" s="224">
        <v>94.72</v>
      </c>
      <c r="F199" s="222">
        <v>0.67410000000000003</v>
      </c>
      <c r="G199" s="222">
        <v>0.55779999999999996</v>
      </c>
      <c r="H199" s="222">
        <v>1.1695</v>
      </c>
      <c r="I199" s="224">
        <v>30.14</v>
      </c>
      <c r="J199" s="222">
        <v>1.0682</v>
      </c>
      <c r="K199" s="222">
        <v>3.0364</v>
      </c>
      <c r="L199" s="225">
        <v>10575</v>
      </c>
      <c r="M199" s="222">
        <v>3.4043999999999999</v>
      </c>
      <c r="N199" s="222">
        <v>1.0205</v>
      </c>
      <c r="O199" s="222">
        <v>9.8224999999999998</v>
      </c>
    </row>
    <row r="200" spans="1:15">
      <c r="A200" s="221">
        <v>41729</v>
      </c>
      <c r="B200" s="222">
        <v>0.92210000000000003</v>
      </c>
      <c r="C200" s="223">
        <v>71</v>
      </c>
      <c r="D200" s="222">
        <v>5.7377000000000002</v>
      </c>
      <c r="E200" s="224">
        <v>94.83</v>
      </c>
      <c r="F200" s="222">
        <v>0.67069999999999996</v>
      </c>
      <c r="G200" s="222">
        <v>0.5544</v>
      </c>
      <c r="H200" s="222">
        <v>1.1634</v>
      </c>
      <c r="I200" s="224">
        <v>29.93</v>
      </c>
      <c r="J200" s="222">
        <v>1.0661</v>
      </c>
      <c r="K200" s="222">
        <v>3.0165000000000002</v>
      </c>
      <c r="L200" s="225">
        <v>10475</v>
      </c>
      <c r="M200" s="222">
        <v>3.3864000000000001</v>
      </c>
      <c r="N200" s="222">
        <v>1.0201</v>
      </c>
      <c r="O200" s="222">
        <v>9.7818000000000005</v>
      </c>
    </row>
    <row r="201" spans="1:15">
      <c r="A201" s="221">
        <v>41730</v>
      </c>
      <c r="B201" s="222">
        <v>0.92630000000000001</v>
      </c>
      <c r="C201" s="223">
        <v>71.2</v>
      </c>
      <c r="D201" s="222">
        <v>5.7431000000000001</v>
      </c>
      <c r="E201" s="224">
        <v>95.68</v>
      </c>
      <c r="F201" s="222">
        <v>0.67249999999999999</v>
      </c>
      <c r="G201" s="222">
        <v>0.55589999999999995</v>
      </c>
      <c r="H201" s="222">
        <v>1.1658999999999999</v>
      </c>
      <c r="I201" s="224">
        <v>30</v>
      </c>
      <c r="J201" s="222">
        <v>1.0683</v>
      </c>
      <c r="K201" s="222">
        <v>3.0196999999999998</v>
      </c>
      <c r="L201" s="225">
        <v>10444</v>
      </c>
      <c r="M201" s="222">
        <v>3.4018000000000002</v>
      </c>
      <c r="N201" s="222">
        <v>1.0239</v>
      </c>
      <c r="O201" s="222">
        <v>9.7713999999999999</v>
      </c>
    </row>
    <row r="202" spans="1:15">
      <c r="A202" s="221">
        <v>41731</v>
      </c>
      <c r="B202" s="222">
        <v>0.92390000000000005</v>
      </c>
      <c r="C202" s="223">
        <v>71.099999999999994</v>
      </c>
      <c r="D202" s="222">
        <v>5.7329999999999997</v>
      </c>
      <c r="E202" s="224">
        <v>95.92</v>
      </c>
      <c r="F202" s="222">
        <v>0.66920000000000002</v>
      </c>
      <c r="G202" s="222">
        <v>0.55559999999999998</v>
      </c>
      <c r="H202" s="222">
        <v>1.1638999999999999</v>
      </c>
      <c r="I202" s="224">
        <v>29.93</v>
      </c>
      <c r="J202" s="222">
        <v>1.0747</v>
      </c>
      <c r="K202" s="222">
        <v>3.0179999999999998</v>
      </c>
      <c r="L202" s="225">
        <v>10447</v>
      </c>
      <c r="M202" s="222">
        <v>3.3929999999999998</v>
      </c>
      <c r="N202" s="222">
        <v>1.02</v>
      </c>
      <c r="O202" s="222">
        <v>9.7763000000000009</v>
      </c>
    </row>
    <row r="203" spans="1:15">
      <c r="A203" s="221">
        <v>41732</v>
      </c>
      <c r="B203" s="222">
        <v>0.92190000000000005</v>
      </c>
      <c r="C203" s="223">
        <v>71</v>
      </c>
      <c r="D203" s="222">
        <v>5.7228000000000003</v>
      </c>
      <c r="E203" s="224">
        <v>95.87</v>
      </c>
      <c r="F203" s="222">
        <v>0.67010000000000003</v>
      </c>
      <c r="G203" s="222">
        <v>0.55420000000000003</v>
      </c>
      <c r="H203" s="222">
        <v>1.1637999999999999</v>
      </c>
      <c r="I203" s="224">
        <v>29.94</v>
      </c>
      <c r="J203" s="222">
        <v>1.0793999999999999</v>
      </c>
      <c r="K203" s="222">
        <v>3.0243000000000002</v>
      </c>
      <c r="L203" s="225">
        <v>10413</v>
      </c>
      <c r="M203" s="222">
        <v>3.3856999999999999</v>
      </c>
      <c r="N203" s="222">
        <v>1.0164</v>
      </c>
      <c r="O203" s="222">
        <v>9.7910000000000004</v>
      </c>
    </row>
    <row r="204" spans="1:15">
      <c r="A204" s="221">
        <v>41733</v>
      </c>
      <c r="B204" s="222">
        <v>0.9234</v>
      </c>
      <c r="C204" s="223">
        <v>71.2</v>
      </c>
      <c r="D204" s="222">
        <v>5.7401</v>
      </c>
      <c r="E204" s="224">
        <v>95.95</v>
      </c>
      <c r="F204" s="222">
        <v>0.67349999999999999</v>
      </c>
      <c r="G204" s="222">
        <v>0.55669999999999997</v>
      </c>
      <c r="H204" s="222">
        <v>1.1669</v>
      </c>
      <c r="I204" s="224">
        <v>30.05</v>
      </c>
      <c r="J204" s="222">
        <v>1.0793999999999999</v>
      </c>
      <c r="K204" s="222">
        <v>3.032</v>
      </c>
      <c r="L204" s="225">
        <v>10443</v>
      </c>
      <c r="M204" s="222">
        <v>3.3912</v>
      </c>
      <c r="N204" s="222">
        <v>1.0184</v>
      </c>
      <c r="O204" s="222">
        <v>9.8249999999999993</v>
      </c>
    </row>
    <row r="205" spans="1:15">
      <c r="A205" s="221">
        <v>41736</v>
      </c>
      <c r="B205" s="222">
        <v>0.92789999999999995</v>
      </c>
      <c r="C205" s="223">
        <v>71.400000000000006</v>
      </c>
      <c r="D205" s="222">
        <v>5.7644000000000002</v>
      </c>
      <c r="E205" s="224">
        <v>95.61</v>
      </c>
      <c r="F205" s="222">
        <v>0.67710000000000004</v>
      </c>
      <c r="G205" s="222">
        <v>0.55989999999999995</v>
      </c>
      <c r="H205" s="222">
        <v>1.1698</v>
      </c>
      <c r="I205" s="224">
        <v>30.15</v>
      </c>
      <c r="J205" s="222">
        <v>1.0788</v>
      </c>
      <c r="K205" s="222">
        <v>3.0339999999999998</v>
      </c>
      <c r="L205" s="225">
        <v>10490</v>
      </c>
      <c r="M205" s="222">
        <v>3.4077000000000002</v>
      </c>
      <c r="N205" s="222">
        <v>1.0185999999999999</v>
      </c>
      <c r="O205" s="222">
        <v>9.7836999999999996</v>
      </c>
    </row>
    <row r="206" spans="1:15">
      <c r="A206" s="221">
        <v>41737</v>
      </c>
      <c r="B206" s="222">
        <v>0.92920000000000003</v>
      </c>
      <c r="C206" s="223">
        <v>71.400000000000006</v>
      </c>
      <c r="D206" s="222">
        <v>5.7672999999999996</v>
      </c>
      <c r="E206" s="224">
        <v>95.64</v>
      </c>
      <c r="F206" s="222">
        <v>0.67600000000000005</v>
      </c>
      <c r="G206" s="222">
        <v>0.55920000000000003</v>
      </c>
      <c r="H206" s="222">
        <v>1.1693</v>
      </c>
      <c r="I206" s="224">
        <v>30.11</v>
      </c>
      <c r="J206" s="222">
        <v>1.0754999999999999</v>
      </c>
      <c r="K206" s="222">
        <v>3.0283000000000002</v>
      </c>
      <c r="L206" s="225">
        <v>10498</v>
      </c>
      <c r="M206" s="222">
        <v>3.4125000000000001</v>
      </c>
      <c r="N206" s="222">
        <v>1.0188999999999999</v>
      </c>
      <c r="O206" s="222">
        <v>9.7710000000000008</v>
      </c>
    </row>
    <row r="207" spans="1:15">
      <c r="A207" s="221">
        <v>41738</v>
      </c>
      <c r="B207" s="222">
        <v>0.93669999999999998</v>
      </c>
      <c r="C207" s="223">
        <v>71.7</v>
      </c>
      <c r="D207" s="222">
        <v>5.8014000000000001</v>
      </c>
      <c r="E207" s="224">
        <v>95.58</v>
      </c>
      <c r="F207" s="222">
        <v>0.67920000000000003</v>
      </c>
      <c r="G207" s="222">
        <v>0.55940000000000001</v>
      </c>
      <c r="H207" s="222">
        <v>1.1714</v>
      </c>
      <c r="I207" s="224">
        <v>30.21</v>
      </c>
      <c r="J207" s="222">
        <v>1.0767</v>
      </c>
      <c r="K207" s="222">
        <v>3.0278999999999998</v>
      </c>
      <c r="L207" s="225">
        <v>10574</v>
      </c>
      <c r="M207" s="222">
        <v>3.44</v>
      </c>
      <c r="N207" s="222">
        <v>1.0229999999999999</v>
      </c>
      <c r="O207" s="222">
        <v>9.7837999999999994</v>
      </c>
    </row>
    <row r="208" spans="1:15">
      <c r="A208" s="221">
        <v>41739</v>
      </c>
      <c r="B208" s="222">
        <v>0.94140000000000001</v>
      </c>
      <c r="C208" s="223">
        <v>72</v>
      </c>
      <c r="D208" s="222">
        <v>5.8448000000000002</v>
      </c>
      <c r="E208" s="224">
        <v>95.82</v>
      </c>
      <c r="F208" s="222">
        <v>0.67979999999999996</v>
      </c>
      <c r="G208" s="222">
        <v>0.56069999999999998</v>
      </c>
      <c r="H208" s="222">
        <v>1.1755</v>
      </c>
      <c r="I208" s="224">
        <v>30.33</v>
      </c>
      <c r="J208" s="222">
        <v>1.08</v>
      </c>
      <c r="K208" s="222">
        <v>3.0430999999999999</v>
      </c>
      <c r="L208" s="225">
        <v>10690</v>
      </c>
      <c r="M208" s="222">
        <v>3.4573</v>
      </c>
      <c r="N208" s="222">
        <v>1.0256000000000001</v>
      </c>
      <c r="O208" s="222">
        <v>9.8009000000000004</v>
      </c>
    </row>
    <row r="209" spans="1:15">
      <c r="A209" s="221">
        <v>41740</v>
      </c>
      <c r="B209" s="222">
        <v>0.9375</v>
      </c>
      <c r="C209" s="223">
        <v>71.7</v>
      </c>
      <c r="D209" s="222">
        <v>5.8239000000000001</v>
      </c>
      <c r="E209" s="224">
        <v>95.27</v>
      </c>
      <c r="F209" s="222">
        <v>0.67490000000000006</v>
      </c>
      <c r="G209" s="222">
        <v>0.55879999999999996</v>
      </c>
      <c r="H209" s="222">
        <v>1.171</v>
      </c>
      <c r="I209" s="224">
        <v>30.3</v>
      </c>
      <c r="J209" s="222">
        <v>1.0829</v>
      </c>
      <c r="K209" s="222">
        <v>3.0379999999999998</v>
      </c>
      <c r="L209" s="225">
        <v>10748</v>
      </c>
      <c r="M209" s="222">
        <v>3.4430000000000001</v>
      </c>
      <c r="N209" s="222">
        <v>1.0249999999999999</v>
      </c>
      <c r="O209" s="222">
        <v>9.8315999999999999</v>
      </c>
    </row>
    <row r="210" spans="1:15">
      <c r="A210" s="221">
        <v>41743</v>
      </c>
      <c r="B210" s="222">
        <v>0.93920000000000003</v>
      </c>
      <c r="C210" s="223">
        <v>71.900000000000006</v>
      </c>
      <c r="D210" s="222">
        <v>5.8334999999999999</v>
      </c>
      <c r="E210" s="224">
        <v>95.39</v>
      </c>
      <c r="F210" s="222">
        <v>0.67800000000000005</v>
      </c>
      <c r="G210" s="222">
        <v>0.56120000000000003</v>
      </c>
      <c r="H210" s="222">
        <v>1.1754</v>
      </c>
      <c r="I210" s="224">
        <v>30.33</v>
      </c>
      <c r="J210" s="222">
        <v>1.0837000000000001</v>
      </c>
      <c r="K210" s="222">
        <v>3.0501</v>
      </c>
      <c r="L210" s="225">
        <v>10735</v>
      </c>
      <c r="M210" s="222">
        <v>3.4491999999999998</v>
      </c>
      <c r="N210" s="222">
        <v>1.0316000000000001</v>
      </c>
      <c r="O210" s="222">
        <v>9.8897999999999993</v>
      </c>
    </row>
    <row r="211" spans="1:15">
      <c r="A211" s="221">
        <v>41744</v>
      </c>
      <c r="B211" s="222">
        <v>0.93920000000000003</v>
      </c>
      <c r="C211" s="223">
        <v>72</v>
      </c>
      <c r="D211" s="222">
        <v>5.8409000000000004</v>
      </c>
      <c r="E211" s="224">
        <v>95.7</v>
      </c>
      <c r="F211" s="222">
        <v>0.67979999999999996</v>
      </c>
      <c r="G211" s="222">
        <v>0.56189999999999996</v>
      </c>
      <c r="H211" s="222">
        <v>1.1763999999999999</v>
      </c>
      <c r="I211" s="224">
        <v>30.33</v>
      </c>
      <c r="J211" s="222">
        <v>1.085</v>
      </c>
      <c r="K211" s="222">
        <v>3.0518999999999998</v>
      </c>
      <c r="L211" s="225">
        <v>10737</v>
      </c>
      <c r="M211" s="222">
        <v>3.4491999999999998</v>
      </c>
      <c r="N211" s="222">
        <v>1.0310999999999999</v>
      </c>
      <c r="O211" s="222">
        <v>9.8841000000000001</v>
      </c>
    </row>
    <row r="212" spans="1:15">
      <c r="A212" s="221">
        <v>41745</v>
      </c>
      <c r="B212" s="222">
        <v>0.93779999999999997</v>
      </c>
      <c r="C212" s="223">
        <v>71.900000000000006</v>
      </c>
      <c r="D212" s="222">
        <v>5.8339999999999996</v>
      </c>
      <c r="E212" s="224">
        <v>95.89</v>
      </c>
      <c r="F212" s="222">
        <v>0.67810000000000004</v>
      </c>
      <c r="G212" s="222">
        <v>0.56059999999999999</v>
      </c>
      <c r="H212" s="222">
        <v>1.1737</v>
      </c>
      <c r="I212" s="224">
        <v>30.26</v>
      </c>
      <c r="J212" s="222">
        <v>1.0913999999999999</v>
      </c>
      <c r="K212" s="222">
        <v>3.0385</v>
      </c>
      <c r="L212" s="225">
        <v>10726</v>
      </c>
      <c r="M212" s="222">
        <v>3.4441000000000002</v>
      </c>
      <c r="N212" s="222">
        <v>1.0293000000000001</v>
      </c>
      <c r="O212" s="222">
        <v>9.8816000000000006</v>
      </c>
    </row>
    <row r="213" spans="1:15">
      <c r="A213" s="221">
        <v>41746</v>
      </c>
      <c r="B213" s="222">
        <v>0.9365</v>
      </c>
      <c r="C213" s="223">
        <v>71.7</v>
      </c>
      <c r="D213" s="222">
        <v>5.8231999999999999</v>
      </c>
      <c r="E213" s="224">
        <v>95.52</v>
      </c>
      <c r="F213" s="222">
        <v>0.67659999999999998</v>
      </c>
      <c r="G213" s="222">
        <v>0.55640000000000001</v>
      </c>
      <c r="H213" s="222">
        <v>1.171</v>
      </c>
      <c r="I213" s="224">
        <v>30.16</v>
      </c>
      <c r="J213" s="222">
        <v>1.0848</v>
      </c>
      <c r="K213" s="222">
        <v>3.0356999999999998</v>
      </c>
      <c r="L213" s="225">
        <v>10702</v>
      </c>
      <c r="M213" s="222">
        <v>3.4392999999999998</v>
      </c>
      <c r="N213" s="222">
        <v>1.0306999999999999</v>
      </c>
      <c r="O213" s="222">
        <v>9.8744999999999994</v>
      </c>
    </row>
    <row r="214" spans="1:15">
      <c r="A214" s="221">
        <v>41751</v>
      </c>
      <c r="B214" s="222">
        <v>0.93559999999999999</v>
      </c>
      <c r="C214" s="223">
        <v>71.900000000000006</v>
      </c>
      <c r="D214" s="222">
        <v>5.8357999999999999</v>
      </c>
      <c r="E214" s="224">
        <v>95.93</v>
      </c>
      <c r="F214" s="222">
        <v>0.67810000000000004</v>
      </c>
      <c r="G214" s="222">
        <v>0.55689999999999995</v>
      </c>
      <c r="H214" s="222">
        <v>1.1735</v>
      </c>
      <c r="I214" s="224">
        <v>30.23</v>
      </c>
      <c r="J214" s="222">
        <v>1.0893999999999999</v>
      </c>
      <c r="K214" s="222">
        <v>3.0514999999999999</v>
      </c>
      <c r="L214" s="225">
        <v>10772</v>
      </c>
      <c r="M214" s="222">
        <v>3.4359999999999999</v>
      </c>
      <c r="N214" s="222">
        <v>1.0307999999999999</v>
      </c>
      <c r="O214" s="222">
        <v>9.8097999999999992</v>
      </c>
    </row>
    <row r="215" spans="1:15">
      <c r="A215" s="221">
        <v>41752</v>
      </c>
      <c r="B215" s="222">
        <v>0.9284</v>
      </c>
      <c r="C215" s="223">
        <v>71.400000000000006</v>
      </c>
      <c r="D215" s="222">
        <v>5.7948000000000004</v>
      </c>
      <c r="E215" s="224">
        <v>95.22</v>
      </c>
      <c r="F215" s="222">
        <v>0.67190000000000005</v>
      </c>
      <c r="G215" s="222">
        <v>0.55179999999999996</v>
      </c>
      <c r="H215" s="222">
        <v>1.1673</v>
      </c>
      <c r="I215" s="224">
        <v>30.07</v>
      </c>
      <c r="J215" s="222">
        <v>1.0802</v>
      </c>
      <c r="K215" s="222">
        <v>3.0358999999999998</v>
      </c>
      <c r="L215" s="225">
        <v>10816</v>
      </c>
      <c r="M215" s="222">
        <v>3.4095</v>
      </c>
      <c r="N215" s="222">
        <v>1.0242</v>
      </c>
      <c r="O215" s="222">
        <v>9.8057999999999996</v>
      </c>
    </row>
    <row r="216" spans="1:15">
      <c r="A216" s="221">
        <v>41753</v>
      </c>
      <c r="B216" s="222">
        <v>0.9294</v>
      </c>
      <c r="C216" s="223">
        <v>71.400000000000006</v>
      </c>
      <c r="D216" s="222">
        <v>5.8011999999999997</v>
      </c>
      <c r="E216" s="224">
        <v>95.13</v>
      </c>
      <c r="F216" s="222">
        <v>0.6724</v>
      </c>
      <c r="G216" s="222">
        <v>0.55359999999999998</v>
      </c>
      <c r="H216" s="222">
        <v>1.1676</v>
      </c>
      <c r="I216" s="224">
        <v>30.04</v>
      </c>
      <c r="J216" s="222">
        <v>1.0782</v>
      </c>
      <c r="K216" s="222">
        <v>3.0350000000000001</v>
      </c>
      <c r="L216" s="225">
        <v>10786</v>
      </c>
      <c r="M216" s="222">
        <v>3.4131999999999998</v>
      </c>
      <c r="N216" s="222">
        <v>1.0247999999999999</v>
      </c>
      <c r="O216" s="222">
        <v>9.8414000000000001</v>
      </c>
    </row>
    <row r="217" spans="1:15">
      <c r="A217" s="221">
        <v>41757</v>
      </c>
      <c r="B217" s="222">
        <v>0.92900000000000005</v>
      </c>
      <c r="C217" s="223">
        <v>71.400000000000006</v>
      </c>
      <c r="D217" s="222">
        <v>5.8038999999999996</v>
      </c>
      <c r="E217" s="224">
        <v>94.97</v>
      </c>
      <c r="F217" s="222">
        <v>0.67210000000000003</v>
      </c>
      <c r="G217" s="222">
        <v>0.5534</v>
      </c>
      <c r="H217" s="222">
        <v>1.167</v>
      </c>
      <c r="I217" s="224">
        <v>29.94</v>
      </c>
      <c r="J217" s="222">
        <v>1.0832999999999999</v>
      </c>
      <c r="K217" s="222">
        <v>3.0383</v>
      </c>
      <c r="L217" s="225">
        <v>10761</v>
      </c>
      <c r="M217" s="222">
        <v>3.4117999999999999</v>
      </c>
      <c r="N217" s="222">
        <v>1.0249999999999999</v>
      </c>
      <c r="O217" s="222">
        <v>9.9059000000000008</v>
      </c>
    </row>
    <row r="218" spans="1:15">
      <c r="A218" s="221">
        <v>41758</v>
      </c>
      <c r="B218" s="222">
        <v>0.92420000000000002</v>
      </c>
      <c r="C218" s="223">
        <v>71</v>
      </c>
      <c r="D218" s="222">
        <v>5.78</v>
      </c>
      <c r="E218" s="224">
        <v>94.72</v>
      </c>
      <c r="F218" s="222">
        <v>0.66649999999999998</v>
      </c>
      <c r="G218" s="222">
        <v>0.54969999999999997</v>
      </c>
      <c r="H218" s="222">
        <v>1.161</v>
      </c>
      <c r="I218" s="224">
        <v>29.82</v>
      </c>
      <c r="J218" s="222">
        <v>1.0832999999999999</v>
      </c>
      <c r="K218" s="222">
        <v>3.0112999999999999</v>
      </c>
      <c r="L218" s="225">
        <v>10701</v>
      </c>
      <c r="M218" s="222">
        <v>3.3940999999999999</v>
      </c>
      <c r="N218" s="222">
        <v>1.0186999999999999</v>
      </c>
      <c r="O218" s="222">
        <v>9.8140999999999998</v>
      </c>
    </row>
    <row r="219" spans="1:15">
      <c r="A219" s="221">
        <v>41759</v>
      </c>
      <c r="B219" s="222">
        <v>0.92869999999999997</v>
      </c>
      <c r="C219" s="223">
        <v>71.400000000000006</v>
      </c>
      <c r="D219" s="222">
        <v>5.8194999999999997</v>
      </c>
      <c r="E219" s="224">
        <v>95.08</v>
      </c>
      <c r="F219" s="222">
        <v>0.67290000000000005</v>
      </c>
      <c r="G219" s="222">
        <v>0.55249999999999999</v>
      </c>
      <c r="H219" s="222">
        <v>1.1668000000000001</v>
      </c>
      <c r="I219" s="224">
        <v>30.02</v>
      </c>
      <c r="J219" s="222">
        <v>1.0847</v>
      </c>
      <c r="K219" s="222">
        <v>3.0341</v>
      </c>
      <c r="L219" s="225">
        <v>10736</v>
      </c>
      <c r="M219" s="222">
        <v>3.4106999999999998</v>
      </c>
      <c r="N219" s="222">
        <v>1.018</v>
      </c>
      <c r="O219" s="222">
        <v>9.8150999999999993</v>
      </c>
    </row>
    <row r="220" spans="1:15">
      <c r="A220" s="221">
        <v>41760</v>
      </c>
      <c r="B220" s="222">
        <v>0.92949999999999999</v>
      </c>
      <c r="C220" s="223">
        <v>71.400000000000006</v>
      </c>
      <c r="D220" s="222">
        <v>5.8181000000000003</v>
      </c>
      <c r="E220" s="224">
        <v>95.01</v>
      </c>
      <c r="F220" s="222">
        <v>0.67020000000000002</v>
      </c>
      <c r="G220" s="222">
        <v>0.55069999999999997</v>
      </c>
      <c r="H220" s="222">
        <v>1.1656</v>
      </c>
      <c r="I220" s="224">
        <v>30.09</v>
      </c>
      <c r="J220" s="222">
        <v>1.0784</v>
      </c>
      <c r="K220" s="222">
        <v>3.0352999999999999</v>
      </c>
      <c r="L220" s="225">
        <v>10747</v>
      </c>
      <c r="M220" s="222">
        <v>3.4136000000000002</v>
      </c>
      <c r="N220" s="222">
        <v>1.0198</v>
      </c>
      <c r="O220" s="222">
        <v>9.7844999999999995</v>
      </c>
    </row>
    <row r="221" spans="1:15">
      <c r="A221" s="221">
        <v>41761</v>
      </c>
      <c r="B221" s="222">
        <v>0.92769999999999997</v>
      </c>
      <c r="C221" s="223">
        <v>71.2</v>
      </c>
      <c r="D221" s="222">
        <v>5.8068</v>
      </c>
      <c r="E221" s="224">
        <v>95.02</v>
      </c>
      <c r="F221" s="222">
        <v>0.66930000000000001</v>
      </c>
      <c r="G221" s="222">
        <v>0.54949999999999999</v>
      </c>
      <c r="H221" s="222">
        <v>1.1626000000000001</v>
      </c>
      <c r="I221" s="224">
        <v>30.05</v>
      </c>
      <c r="J221" s="222">
        <v>1.0743</v>
      </c>
      <c r="K221" s="222">
        <v>3.0293999999999999</v>
      </c>
      <c r="L221" s="225">
        <v>10701</v>
      </c>
      <c r="M221" s="222">
        <v>3.407</v>
      </c>
      <c r="N221" s="222">
        <v>1.0165</v>
      </c>
      <c r="O221" s="222">
        <v>9.7420000000000009</v>
      </c>
    </row>
    <row r="222" spans="1:15">
      <c r="A222" s="221">
        <v>41764</v>
      </c>
      <c r="B222" s="222">
        <v>0.92689999999999995</v>
      </c>
      <c r="C222" s="223">
        <v>71</v>
      </c>
      <c r="D222" s="222">
        <v>5.7876000000000003</v>
      </c>
      <c r="E222" s="224">
        <v>94.5</v>
      </c>
      <c r="F222" s="222">
        <v>0.66810000000000003</v>
      </c>
      <c r="G222" s="222">
        <v>0.5494</v>
      </c>
      <c r="H222" s="222">
        <v>1.1594</v>
      </c>
      <c r="I222" s="224">
        <v>29.98</v>
      </c>
      <c r="J222" s="222">
        <v>1.0717000000000001</v>
      </c>
      <c r="K222" s="222">
        <v>3.0194000000000001</v>
      </c>
      <c r="L222" s="225">
        <v>10692</v>
      </c>
      <c r="M222" s="222">
        <v>3.4039999999999999</v>
      </c>
      <c r="N222" s="222">
        <v>1.0165</v>
      </c>
      <c r="O222" s="222">
        <v>9.6967999999999996</v>
      </c>
    </row>
    <row r="223" spans="1:15">
      <c r="A223" s="221">
        <v>41765</v>
      </c>
      <c r="B223" s="222">
        <v>0.92859999999999998</v>
      </c>
      <c r="C223" s="223">
        <v>71.099999999999994</v>
      </c>
      <c r="D223" s="222">
        <v>5.7845000000000004</v>
      </c>
      <c r="E223" s="224">
        <v>94.75</v>
      </c>
      <c r="F223" s="222">
        <v>0.66900000000000004</v>
      </c>
      <c r="G223" s="222">
        <v>0.54979999999999996</v>
      </c>
      <c r="H223" s="222">
        <v>1.1611</v>
      </c>
      <c r="I223" s="224">
        <v>30.06</v>
      </c>
      <c r="J223" s="222">
        <v>1.0670999999999999</v>
      </c>
      <c r="K223" s="222">
        <v>3.0257000000000001</v>
      </c>
      <c r="L223" s="225">
        <v>10697</v>
      </c>
      <c r="M223" s="222">
        <v>3.4102999999999999</v>
      </c>
      <c r="N223" s="222">
        <v>1.0169999999999999</v>
      </c>
      <c r="O223" s="222">
        <v>9.7711000000000006</v>
      </c>
    </row>
    <row r="224" spans="1:15">
      <c r="A224" s="221">
        <v>41766</v>
      </c>
      <c r="B224" s="222">
        <v>0.93440000000000001</v>
      </c>
      <c r="C224" s="223">
        <v>71.400000000000006</v>
      </c>
      <c r="D224" s="222">
        <v>5.8201999999999998</v>
      </c>
      <c r="E224" s="224">
        <v>94.81</v>
      </c>
      <c r="F224" s="222">
        <v>0.67130000000000001</v>
      </c>
      <c r="G224" s="222">
        <v>0.5504</v>
      </c>
      <c r="H224" s="222">
        <v>1.1660999999999999</v>
      </c>
      <c r="I224" s="224">
        <v>30.26</v>
      </c>
      <c r="J224" s="222">
        <v>1.0758000000000001</v>
      </c>
      <c r="K224" s="222">
        <v>3.0316999999999998</v>
      </c>
      <c r="L224" s="225">
        <v>10795</v>
      </c>
      <c r="M224" s="222">
        <v>3.4316</v>
      </c>
      <c r="N224" s="222">
        <v>1.0169999999999999</v>
      </c>
      <c r="O224" s="222">
        <v>9.8097999999999992</v>
      </c>
    </row>
    <row r="225" spans="1:15">
      <c r="A225" s="221">
        <v>41767</v>
      </c>
      <c r="B225" s="222">
        <v>0.93730000000000002</v>
      </c>
      <c r="C225" s="223">
        <v>71.7</v>
      </c>
      <c r="D225" s="222">
        <v>5.8369999999999997</v>
      </c>
      <c r="E225" s="224">
        <v>95.41</v>
      </c>
      <c r="F225" s="222">
        <v>0.67349999999999999</v>
      </c>
      <c r="G225" s="222">
        <v>0.55259999999999998</v>
      </c>
      <c r="H225" s="222">
        <v>1.1713</v>
      </c>
      <c r="I225" s="224">
        <v>30.42</v>
      </c>
      <c r="J225" s="222">
        <v>1.0823</v>
      </c>
      <c r="K225" s="222">
        <v>3.0434000000000001</v>
      </c>
      <c r="L225" s="225">
        <v>10890</v>
      </c>
      <c r="M225" s="222">
        <v>3.4422000000000001</v>
      </c>
      <c r="N225" s="222">
        <v>1.0203</v>
      </c>
      <c r="O225" s="222">
        <v>9.8032000000000004</v>
      </c>
    </row>
    <row r="226" spans="1:15">
      <c r="A226" s="221">
        <v>41768</v>
      </c>
      <c r="B226" s="222">
        <v>0.93620000000000003</v>
      </c>
      <c r="C226" s="223">
        <v>71.599999999999994</v>
      </c>
      <c r="D226" s="222">
        <v>5.8346</v>
      </c>
      <c r="E226" s="224">
        <v>95.22</v>
      </c>
      <c r="F226" s="222">
        <v>0.67630000000000001</v>
      </c>
      <c r="G226" s="222">
        <v>0.55289999999999995</v>
      </c>
      <c r="H226" s="222">
        <v>1.1682999999999999</v>
      </c>
      <c r="I226" s="224">
        <v>30.49</v>
      </c>
      <c r="J226" s="222">
        <v>1.0824</v>
      </c>
      <c r="K226" s="222">
        <v>3.0211000000000001</v>
      </c>
      <c r="L226" s="225">
        <v>10797</v>
      </c>
      <c r="M226" s="222">
        <v>3.4382000000000001</v>
      </c>
      <c r="N226" s="222">
        <v>1.0132000000000001</v>
      </c>
      <c r="O226" s="222">
        <v>9.6783999999999999</v>
      </c>
    </row>
    <row r="227" spans="1:15">
      <c r="A227" s="221">
        <v>41771</v>
      </c>
      <c r="B227" s="222">
        <v>0.93630000000000002</v>
      </c>
      <c r="C227" s="223">
        <v>71.7</v>
      </c>
      <c r="D227" s="222">
        <v>5.8346999999999998</v>
      </c>
      <c r="E227" s="224">
        <v>95.47</v>
      </c>
      <c r="F227" s="222">
        <v>0.68030000000000002</v>
      </c>
      <c r="G227" s="222">
        <v>0.55549999999999999</v>
      </c>
      <c r="H227" s="222">
        <v>1.1704000000000001</v>
      </c>
      <c r="I227" s="224">
        <v>30.55</v>
      </c>
      <c r="J227" s="222">
        <v>1.0853999999999999</v>
      </c>
      <c r="K227" s="222">
        <v>3.0289000000000001</v>
      </c>
      <c r="L227" s="225">
        <v>10786</v>
      </c>
      <c r="M227" s="222">
        <v>3.4386000000000001</v>
      </c>
      <c r="N227" s="222">
        <v>1.0204</v>
      </c>
      <c r="O227" s="222">
        <v>9.6941000000000006</v>
      </c>
    </row>
    <row r="228" spans="1:15">
      <c r="A228" s="221">
        <v>41772</v>
      </c>
      <c r="B228" s="222">
        <v>0.93440000000000001</v>
      </c>
      <c r="C228" s="223">
        <v>71.7</v>
      </c>
      <c r="D228" s="222">
        <v>5.8308</v>
      </c>
      <c r="E228" s="224">
        <v>95.56</v>
      </c>
      <c r="F228" s="222">
        <v>0.67900000000000005</v>
      </c>
      <c r="G228" s="222">
        <v>0.55379999999999996</v>
      </c>
      <c r="H228" s="222">
        <v>1.1701999999999999</v>
      </c>
      <c r="I228" s="224">
        <v>30.48</v>
      </c>
      <c r="J228" s="222">
        <v>1.0827</v>
      </c>
      <c r="K228" s="222">
        <v>3.0261</v>
      </c>
      <c r="L228" s="225">
        <v>10775</v>
      </c>
      <c r="M228" s="222">
        <v>3.4316</v>
      </c>
      <c r="N228" s="222">
        <v>1.0189999999999999</v>
      </c>
      <c r="O228" s="222">
        <v>9.6936</v>
      </c>
    </row>
    <row r="229" spans="1:15">
      <c r="A229" s="221">
        <v>41773</v>
      </c>
      <c r="B229" s="222">
        <v>0.94010000000000005</v>
      </c>
      <c r="C229" s="223">
        <v>72</v>
      </c>
      <c r="D229" s="222">
        <v>5.8563999999999998</v>
      </c>
      <c r="E229" s="224">
        <v>96.01</v>
      </c>
      <c r="F229" s="222">
        <v>0.68540000000000001</v>
      </c>
      <c r="G229" s="222">
        <v>0.55789999999999995</v>
      </c>
      <c r="H229" s="222">
        <v>1.1748000000000001</v>
      </c>
      <c r="I229" s="224">
        <v>30.53</v>
      </c>
      <c r="J229" s="222">
        <v>1.0862000000000001</v>
      </c>
      <c r="K229" s="222">
        <v>3.0323000000000002</v>
      </c>
      <c r="L229" s="225">
        <v>10781</v>
      </c>
      <c r="M229" s="222">
        <v>3.4525000000000001</v>
      </c>
      <c r="N229" s="222">
        <v>1.0251999999999999</v>
      </c>
      <c r="O229" s="222">
        <v>9.6724999999999994</v>
      </c>
    </row>
    <row r="230" spans="1:15">
      <c r="A230" s="221">
        <v>41774</v>
      </c>
      <c r="B230" s="222">
        <v>0.93759999999999999</v>
      </c>
      <c r="C230" s="223">
        <v>71.8</v>
      </c>
      <c r="D230" s="222">
        <v>5.8383000000000003</v>
      </c>
      <c r="E230" s="224">
        <v>95.51</v>
      </c>
      <c r="F230" s="222">
        <v>0.6835</v>
      </c>
      <c r="G230" s="222">
        <v>0.55910000000000004</v>
      </c>
      <c r="H230" s="222">
        <v>1.1732</v>
      </c>
      <c r="I230" s="224">
        <v>30.43</v>
      </c>
      <c r="J230" s="222">
        <v>1.0804</v>
      </c>
      <c r="K230" s="222">
        <v>3.0232999999999999</v>
      </c>
      <c r="L230" s="225">
        <v>10732</v>
      </c>
      <c r="M230" s="222">
        <v>3.4432999999999998</v>
      </c>
      <c r="N230" s="222">
        <v>1.0189999999999999</v>
      </c>
      <c r="O230" s="222">
        <v>9.6699000000000002</v>
      </c>
    </row>
    <row r="231" spans="1:15">
      <c r="A231" s="221">
        <v>41775</v>
      </c>
      <c r="B231" s="222">
        <v>0.93540000000000001</v>
      </c>
      <c r="C231" s="223">
        <v>71.599999999999994</v>
      </c>
      <c r="D231" s="222">
        <v>5.8299000000000003</v>
      </c>
      <c r="E231" s="224">
        <v>94.97</v>
      </c>
      <c r="F231" s="222">
        <v>0.68210000000000004</v>
      </c>
      <c r="G231" s="222">
        <v>0.55710000000000004</v>
      </c>
      <c r="H231" s="222">
        <v>1.1712</v>
      </c>
      <c r="I231" s="224">
        <v>30.38</v>
      </c>
      <c r="J231" s="222">
        <v>1.0820000000000001</v>
      </c>
      <c r="K231" s="222">
        <v>3.0213000000000001</v>
      </c>
      <c r="L231" s="225">
        <v>10663</v>
      </c>
      <c r="M231" s="222">
        <v>3.4352999999999998</v>
      </c>
      <c r="N231" s="222">
        <v>1.0170999999999999</v>
      </c>
      <c r="O231" s="222">
        <v>9.7265999999999995</v>
      </c>
    </row>
    <row r="232" spans="1:15">
      <c r="A232" s="221">
        <v>41778</v>
      </c>
      <c r="B232" s="222">
        <v>0.93510000000000004</v>
      </c>
      <c r="C232" s="223">
        <v>71.599999999999994</v>
      </c>
      <c r="D232" s="222">
        <v>5.8353999999999999</v>
      </c>
      <c r="E232" s="224">
        <v>94.8</v>
      </c>
      <c r="F232" s="222">
        <v>0.68210000000000004</v>
      </c>
      <c r="G232" s="222">
        <v>0.55569999999999997</v>
      </c>
      <c r="H232" s="222">
        <v>1.1693</v>
      </c>
      <c r="I232" s="224">
        <v>30.36</v>
      </c>
      <c r="J232" s="222">
        <v>1.0824</v>
      </c>
      <c r="K232" s="222">
        <v>3.0087000000000002</v>
      </c>
      <c r="L232" s="225">
        <v>10627</v>
      </c>
      <c r="M232" s="222">
        <v>3.4342000000000001</v>
      </c>
      <c r="N232" s="222">
        <v>1.0153000000000001</v>
      </c>
      <c r="O232" s="222">
        <v>9.6702999999999992</v>
      </c>
    </row>
    <row r="233" spans="1:15">
      <c r="A233" s="221">
        <v>41779</v>
      </c>
      <c r="B233" s="222">
        <v>0.92879999999999996</v>
      </c>
      <c r="C233" s="223">
        <v>71.099999999999994</v>
      </c>
      <c r="D233" s="222">
        <v>5.7937000000000003</v>
      </c>
      <c r="E233" s="224">
        <v>94.27</v>
      </c>
      <c r="F233" s="222">
        <v>0.6774</v>
      </c>
      <c r="G233" s="222">
        <v>0.55230000000000001</v>
      </c>
      <c r="H233" s="222">
        <v>1.1618999999999999</v>
      </c>
      <c r="I233" s="224">
        <v>30.21</v>
      </c>
      <c r="J233" s="222">
        <v>1.0787</v>
      </c>
      <c r="K233" s="222">
        <v>2.9861</v>
      </c>
      <c r="L233" s="225">
        <v>10642</v>
      </c>
      <c r="M233" s="222">
        <v>3.411</v>
      </c>
      <c r="N233" s="222">
        <v>1.0104</v>
      </c>
      <c r="O233" s="222">
        <v>9.6427999999999994</v>
      </c>
    </row>
    <row r="234" spans="1:15">
      <c r="A234" s="221">
        <v>41780</v>
      </c>
      <c r="B234" s="222">
        <v>0.92349999999999999</v>
      </c>
      <c r="C234" s="223">
        <v>70.7</v>
      </c>
      <c r="D234" s="222">
        <v>5.7609000000000004</v>
      </c>
      <c r="E234" s="224">
        <v>93.49</v>
      </c>
      <c r="F234" s="222">
        <v>0.67369999999999997</v>
      </c>
      <c r="G234" s="222">
        <v>0.54830000000000001</v>
      </c>
      <c r="H234" s="222">
        <v>1.1571</v>
      </c>
      <c r="I234" s="224">
        <v>30</v>
      </c>
      <c r="J234" s="222">
        <v>1.0787</v>
      </c>
      <c r="K234" s="222">
        <v>2.9731999999999998</v>
      </c>
      <c r="L234" s="225">
        <v>10623</v>
      </c>
      <c r="M234" s="222">
        <v>3.3915999999999999</v>
      </c>
      <c r="N234" s="222">
        <v>1.0074000000000001</v>
      </c>
      <c r="O234" s="222">
        <v>9.6552000000000007</v>
      </c>
    </row>
    <row r="235" spans="1:15">
      <c r="A235" s="221">
        <v>41781</v>
      </c>
      <c r="B235" s="222">
        <v>0.9264</v>
      </c>
      <c r="C235" s="223">
        <v>71</v>
      </c>
      <c r="D235" s="222">
        <v>5.7751999999999999</v>
      </c>
      <c r="E235" s="224">
        <v>94.21</v>
      </c>
      <c r="F235" s="222">
        <v>0.67789999999999995</v>
      </c>
      <c r="G235" s="222">
        <v>0.54869999999999997</v>
      </c>
      <c r="H235" s="222">
        <v>1.1593</v>
      </c>
      <c r="I235" s="224">
        <v>30.03</v>
      </c>
      <c r="J235" s="222">
        <v>1.0794999999999999</v>
      </c>
      <c r="K235" s="222">
        <v>2.9727999999999999</v>
      </c>
      <c r="L235" s="225">
        <v>10672</v>
      </c>
      <c r="M235" s="222">
        <v>3.4022000000000001</v>
      </c>
      <c r="N235" s="222">
        <v>1.0109999999999999</v>
      </c>
      <c r="O235" s="222">
        <v>9.6243999999999996</v>
      </c>
    </row>
    <row r="236" spans="1:15">
      <c r="A236" s="221">
        <v>41782</v>
      </c>
      <c r="B236" s="222">
        <v>0.92410000000000003</v>
      </c>
      <c r="C236" s="223">
        <v>70.8</v>
      </c>
      <c r="D236" s="222">
        <v>5.7653999999999996</v>
      </c>
      <c r="E236" s="224">
        <v>93.95</v>
      </c>
      <c r="F236" s="222">
        <v>0.67710000000000004</v>
      </c>
      <c r="G236" s="222">
        <v>0.54790000000000005</v>
      </c>
      <c r="H236" s="222">
        <v>1.1573</v>
      </c>
      <c r="I236" s="224">
        <v>30.07</v>
      </c>
      <c r="J236" s="222">
        <v>1.0792999999999999</v>
      </c>
      <c r="K236" s="222">
        <v>2.9681999999999999</v>
      </c>
      <c r="L236" s="225">
        <v>10679</v>
      </c>
      <c r="M236" s="222">
        <v>3.3938000000000001</v>
      </c>
      <c r="N236" s="222">
        <v>1.0069999999999999</v>
      </c>
      <c r="O236" s="222">
        <v>9.5587</v>
      </c>
    </row>
    <row r="237" spans="1:15">
      <c r="A237" s="221">
        <v>41785</v>
      </c>
      <c r="B237" s="222">
        <v>0.92379999999999995</v>
      </c>
      <c r="C237" s="223">
        <v>70.900000000000006</v>
      </c>
      <c r="D237" s="222">
        <v>5.7611999999999997</v>
      </c>
      <c r="E237" s="224">
        <v>94.16</v>
      </c>
      <c r="F237" s="222">
        <v>0.67820000000000003</v>
      </c>
      <c r="G237" s="222">
        <v>0.54849999999999999</v>
      </c>
      <c r="H237" s="222">
        <v>1.1577999999999999</v>
      </c>
      <c r="I237" s="224">
        <v>30.11</v>
      </c>
      <c r="J237" s="222">
        <v>1.0822000000000001</v>
      </c>
      <c r="K237" s="222">
        <v>2.9622000000000002</v>
      </c>
      <c r="L237" s="225">
        <v>10702</v>
      </c>
      <c r="M237" s="222">
        <v>3.3927</v>
      </c>
      <c r="N237" s="222">
        <v>1.0035000000000001</v>
      </c>
      <c r="O237" s="222">
        <v>9.5364000000000004</v>
      </c>
    </row>
    <row r="238" spans="1:15">
      <c r="A238" s="221">
        <v>41786</v>
      </c>
      <c r="B238" s="222">
        <v>0.92710000000000004</v>
      </c>
      <c r="C238" s="223">
        <v>71.099999999999994</v>
      </c>
      <c r="D238" s="222">
        <v>5.7885999999999997</v>
      </c>
      <c r="E238" s="224">
        <v>94.5</v>
      </c>
      <c r="F238" s="222">
        <v>0.67900000000000005</v>
      </c>
      <c r="G238" s="222">
        <v>0.54990000000000006</v>
      </c>
      <c r="H238" s="222">
        <v>1.1633</v>
      </c>
      <c r="I238" s="224">
        <v>30.21</v>
      </c>
      <c r="J238" s="222">
        <v>1.0827</v>
      </c>
      <c r="K238" s="222">
        <v>2.9788000000000001</v>
      </c>
      <c r="L238" s="225">
        <v>10734</v>
      </c>
      <c r="M238" s="222">
        <v>3.4047999999999998</v>
      </c>
      <c r="N238" s="222">
        <v>1.0053000000000001</v>
      </c>
      <c r="O238" s="222">
        <v>9.5990000000000002</v>
      </c>
    </row>
    <row r="239" spans="1:15">
      <c r="A239" s="221">
        <v>41787</v>
      </c>
      <c r="B239" s="222">
        <v>0.92679999999999996</v>
      </c>
      <c r="C239" s="223">
        <v>71.2</v>
      </c>
      <c r="D239" s="222">
        <v>5.8003</v>
      </c>
      <c r="E239" s="224">
        <v>94.46</v>
      </c>
      <c r="F239" s="222">
        <v>0.67979999999999996</v>
      </c>
      <c r="G239" s="222">
        <v>0.55130000000000001</v>
      </c>
      <c r="H239" s="222">
        <v>1.1631</v>
      </c>
      <c r="I239" s="224">
        <v>30.28</v>
      </c>
      <c r="J239" s="222">
        <v>1.0847</v>
      </c>
      <c r="K239" s="222">
        <v>2.9843000000000002</v>
      </c>
      <c r="L239" s="225">
        <v>10760</v>
      </c>
      <c r="M239" s="222">
        <v>3.4037000000000002</v>
      </c>
      <c r="N239" s="222">
        <v>1.0052000000000001</v>
      </c>
      <c r="O239" s="222">
        <v>9.6865000000000006</v>
      </c>
    </row>
    <row r="240" spans="1:15">
      <c r="A240" s="221">
        <v>41788</v>
      </c>
      <c r="B240" s="222">
        <v>0.92830000000000001</v>
      </c>
      <c r="C240" s="223">
        <v>71.3</v>
      </c>
      <c r="D240" s="222">
        <v>5.8003999999999998</v>
      </c>
      <c r="E240" s="224">
        <v>94.4</v>
      </c>
      <c r="F240" s="222">
        <v>0.6825</v>
      </c>
      <c r="G240" s="222">
        <v>0.55510000000000004</v>
      </c>
      <c r="H240" s="222">
        <v>1.1649</v>
      </c>
      <c r="I240" s="224">
        <v>30.4</v>
      </c>
      <c r="J240" s="222">
        <v>1.0938000000000001</v>
      </c>
      <c r="K240" s="222">
        <v>2.9882</v>
      </c>
      <c r="L240" s="225">
        <v>10796</v>
      </c>
      <c r="M240" s="222">
        <v>3.4091999999999998</v>
      </c>
      <c r="N240" s="222">
        <v>1.008</v>
      </c>
      <c r="O240" s="222">
        <v>9.7179000000000002</v>
      </c>
    </row>
    <row r="241" spans="1:15">
      <c r="A241" s="221">
        <v>41789</v>
      </c>
      <c r="B241" s="222">
        <v>0.93189999999999995</v>
      </c>
      <c r="C241" s="223">
        <v>71.5</v>
      </c>
      <c r="D241" s="222">
        <v>5.8178999999999998</v>
      </c>
      <c r="E241" s="224">
        <v>94.66</v>
      </c>
      <c r="F241" s="222">
        <v>0.68520000000000003</v>
      </c>
      <c r="G241" s="222">
        <v>0.55689999999999995</v>
      </c>
      <c r="H241" s="222">
        <v>1.1692</v>
      </c>
      <c r="I241" s="224">
        <v>30.56</v>
      </c>
      <c r="J241" s="222">
        <v>1.0952</v>
      </c>
      <c r="K241" s="222">
        <v>2.9969999999999999</v>
      </c>
      <c r="L241" s="225">
        <v>10841</v>
      </c>
      <c r="M241" s="222">
        <v>3.4224000000000001</v>
      </c>
      <c r="N241" s="222">
        <v>1.0098</v>
      </c>
      <c r="O241" s="222">
        <v>9.7085000000000008</v>
      </c>
    </row>
    <row r="242" spans="1:15">
      <c r="A242" s="221">
        <v>41792</v>
      </c>
      <c r="B242" s="222">
        <v>0.92600000000000005</v>
      </c>
      <c r="C242" s="223">
        <v>71.2</v>
      </c>
      <c r="D242" s="222">
        <v>5.7847999999999997</v>
      </c>
      <c r="E242" s="224">
        <v>94.42</v>
      </c>
      <c r="F242" s="222">
        <v>0.67910000000000004</v>
      </c>
      <c r="G242" s="222">
        <v>0.55289999999999995</v>
      </c>
      <c r="H242" s="222">
        <v>1.163</v>
      </c>
      <c r="I242" s="224">
        <v>30.45</v>
      </c>
      <c r="J242" s="222">
        <v>1.0928</v>
      </c>
      <c r="K242" s="222">
        <v>2.9853999999999998</v>
      </c>
      <c r="L242" s="225">
        <v>10904</v>
      </c>
      <c r="M242" s="222">
        <v>3.4007000000000001</v>
      </c>
      <c r="N242" s="222">
        <v>1.0049999999999999</v>
      </c>
      <c r="O242" s="222">
        <v>9.8124000000000002</v>
      </c>
    </row>
    <row r="243" spans="1:15">
      <c r="A243" s="221">
        <v>41793</v>
      </c>
      <c r="B243" s="222">
        <v>0.92700000000000005</v>
      </c>
      <c r="C243" s="223">
        <v>71.3</v>
      </c>
      <c r="D243" s="222">
        <v>5.7903000000000002</v>
      </c>
      <c r="E243" s="224">
        <v>94.83</v>
      </c>
      <c r="F243" s="222">
        <v>0.68140000000000001</v>
      </c>
      <c r="G243" s="222">
        <v>0.55359999999999998</v>
      </c>
      <c r="H243" s="222">
        <v>1.1642999999999999</v>
      </c>
      <c r="I243" s="224">
        <v>30.31</v>
      </c>
      <c r="J243" s="222">
        <v>1.0939000000000001</v>
      </c>
      <c r="K243" s="222">
        <v>2.9904999999999999</v>
      </c>
      <c r="L243" s="225">
        <v>10953</v>
      </c>
      <c r="M243" s="222">
        <v>3.4043999999999999</v>
      </c>
      <c r="N243" s="222">
        <v>1.0102</v>
      </c>
      <c r="O243" s="222">
        <v>9.8834999999999997</v>
      </c>
    </row>
    <row r="244" spans="1:15">
      <c r="A244" s="221">
        <v>41794</v>
      </c>
      <c r="B244" s="222">
        <v>0.9274</v>
      </c>
      <c r="C244" s="223">
        <v>71.5</v>
      </c>
      <c r="D244" s="222">
        <v>5.8002000000000002</v>
      </c>
      <c r="E244" s="224">
        <v>95.24</v>
      </c>
      <c r="F244" s="222">
        <v>0.68110000000000004</v>
      </c>
      <c r="G244" s="222">
        <v>0.55459999999999998</v>
      </c>
      <c r="H244" s="222">
        <v>1.1665000000000001</v>
      </c>
      <c r="I244" s="224">
        <v>30.33</v>
      </c>
      <c r="J244" s="222">
        <v>1.1022000000000001</v>
      </c>
      <c r="K244" s="222">
        <v>3.0004</v>
      </c>
      <c r="L244" s="225">
        <v>11018</v>
      </c>
      <c r="M244" s="222">
        <v>3.4058999999999999</v>
      </c>
      <c r="N244" s="222">
        <v>1.0139</v>
      </c>
      <c r="O244" s="222">
        <v>9.9823000000000004</v>
      </c>
    </row>
    <row r="245" spans="1:15">
      <c r="A245" s="221">
        <v>41795</v>
      </c>
      <c r="B245" s="222">
        <v>0.92779999999999996</v>
      </c>
      <c r="C245" s="223">
        <v>71.5</v>
      </c>
      <c r="D245" s="222">
        <v>5.8018999999999998</v>
      </c>
      <c r="E245" s="224">
        <v>95.16</v>
      </c>
      <c r="F245" s="222">
        <v>0.68220000000000003</v>
      </c>
      <c r="G245" s="222">
        <v>0.55389999999999995</v>
      </c>
      <c r="H245" s="222">
        <v>1.1665000000000001</v>
      </c>
      <c r="I245" s="224">
        <v>30.32</v>
      </c>
      <c r="J245" s="222">
        <v>1.1002000000000001</v>
      </c>
      <c r="K245" s="222">
        <v>2.9996</v>
      </c>
      <c r="L245" s="225">
        <v>11022</v>
      </c>
      <c r="M245" s="222">
        <v>3.4073000000000002</v>
      </c>
      <c r="N245" s="222">
        <v>1.0164</v>
      </c>
      <c r="O245" s="222">
        <v>9.9755000000000003</v>
      </c>
    </row>
    <row r="246" spans="1:15">
      <c r="A246" s="221">
        <v>41796</v>
      </c>
      <c r="B246" s="222">
        <v>0.93320000000000003</v>
      </c>
      <c r="C246" s="223">
        <v>71.7</v>
      </c>
      <c r="D246" s="222">
        <v>5.8315999999999999</v>
      </c>
      <c r="E246" s="224">
        <v>95.5</v>
      </c>
      <c r="F246" s="222">
        <v>0.68340000000000001</v>
      </c>
      <c r="G246" s="222">
        <v>0.55510000000000004</v>
      </c>
      <c r="H246" s="222">
        <v>1.169</v>
      </c>
      <c r="I246" s="224">
        <v>30.39</v>
      </c>
      <c r="J246" s="222">
        <v>1.0989</v>
      </c>
      <c r="K246" s="222">
        <v>3.0015999999999998</v>
      </c>
      <c r="L246" s="225">
        <v>11047</v>
      </c>
      <c r="M246" s="222">
        <v>3.4272</v>
      </c>
      <c r="N246" s="222">
        <v>1.0192000000000001</v>
      </c>
      <c r="O246" s="222">
        <v>9.9771999999999998</v>
      </c>
    </row>
    <row r="247" spans="1:15">
      <c r="A247" s="221">
        <v>41800</v>
      </c>
      <c r="B247" s="222">
        <v>0.93679999999999997</v>
      </c>
      <c r="C247" s="223">
        <v>71.900000000000006</v>
      </c>
      <c r="D247" s="222">
        <v>5.8388999999999998</v>
      </c>
      <c r="E247" s="224">
        <v>95.88</v>
      </c>
      <c r="F247" s="222">
        <v>0.6895</v>
      </c>
      <c r="G247" s="222">
        <v>0.5575</v>
      </c>
      <c r="H247" s="222">
        <v>1.1717</v>
      </c>
      <c r="I247" s="224">
        <v>30.43</v>
      </c>
      <c r="J247" s="222">
        <v>1.1000000000000001</v>
      </c>
      <c r="K247" s="222">
        <v>3.0003000000000002</v>
      </c>
      <c r="L247" s="225">
        <v>11061</v>
      </c>
      <c r="M247" s="222">
        <v>3.4403999999999999</v>
      </c>
      <c r="N247" s="222">
        <v>1.0208999999999999</v>
      </c>
      <c r="O247" s="222">
        <v>9.9563000000000006</v>
      </c>
    </row>
    <row r="248" spans="1:15">
      <c r="A248" s="221">
        <v>41801</v>
      </c>
      <c r="B248" s="222">
        <v>0.9385</v>
      </c>
      <c r="C248" s="223">
        <v>72.099999999999994</v>
      </c>
      <c r="D248" s="222">
        <v>5.8446999999999996</v>
      </c>
      <c r="E248" s="224">
        <v>96.02</v>
      </c>
      <c r="F248" s="222">
        <v>0.69289999999999996</v>
      </c>
      <c r="G248" s="222">
        <v>0.56020000000000003</v>
      </c>
      <c r="H248" s="222">
        <v>1.1735</v>
      </c>
      <c r="I248" s="224">
        <v>30.48</v>
      </c>
      <c r="J248" s="222">
        <v>1.0972999999999999</v>
      </c>
      <c r="K248" s="222">
        <v>3.0097999999999998</v>
      </c>
      <c r="L248" s="225">
        <v>11074</v>
      </c>
      <c r="M248" s="222">
        <v>3.4466000000000001</v>
      </c>
      <c r="N248" s="222">
        <v>1.0224</v>
      </c>
      <c r="O248" s="222">
        <v>10.0631</v>
      </c>
    </row>
    <row r="249" spans="1:15">
      <c r="A249" s="221">
        <v>41802</v>
      </c>
      <c r="B249" s="222">
        <v>0.93910000000000005</v>
      </c>
      <c r="C249" s="223">
        <v>72.099999999999994</v>
      </c>
      <c r="D249" s="222">
        <v>5.8426</v>
      </c>
      <c r="E249" s="224">
        <v>95.85</v>
      </c>
      <c r="F249" s="222">
        <v>0.69359999999999999</v>
      </c>
      <c r="G249" s="222">
        <v>0.55900000000000005</v>
      </c>
      <c r="H249" s="222">
        <v>1.1741999999999999</v>
      </c>
      <c r="I249" s="224">
        <v>30.5</v>
      </c>
      <c r="J249" s="222">
        <v>1.0843</v>
      </c>
      <c r="K249" s="222">
        <v>3.0190000000000001</v>
      </c>
      <c r="L249" s="225">
        <v>11093</v>
      </c>
      <c r="M249" s="222">
        <v>3.4487999999999999</v>
      </c>
      <c r="N249" s="222">
        <v>1.0203</v>
      </c>
      <c r="O249" s="222">
        <v>10.105700000000001</v>
      </c>
    </row>
    <row r="250" spans="1:15">
      <c r="A250" s="221">
        <v>41803</v>
      </c>
      <c r="B250" s="222">
        <v>0.94179999999999997</v>
      </c>
      <c r="C250" s="223">
        <v>72.099999999999994</v>
      </c>
      <c r="D250" s="222">
        <v>5.8419999999999996</v>
      </c>
      <c r="E250" s="224">
        <v>96.04</v>
      </c>
      <c r="F250" s="222">
        <v>0.69450000000000001</v>
      </c>
      <c r="G250" s="222">
        <v>0.55510000000000004</v>
      </c>
      <c r="H250" s="222">
        <v>1.1757</v>
      </c>
      <c r="I250" s="224">
        <v>30.5</v>
      </c>
      <c r="J250" s="222">
        <v>1.0865</v>
      </c>
      <c r="K250" s="222">
        <v>3.0265</v>
      </c>
      <c r="L250" s="225">
        <v>11102</v>
      </c>
      <c r="M250" s="222">
        <v>3.4588000000000001</v>
      </c>
      <c r="N250" s="222">
        <v>1.0226</v>
      </c>
      <c r="O250" s="222">
        <v>10.0768</v>
      </c>
    </row>
    <row r="251" spans="1:15">
      <c r="A251" s="221">
        <v>41806</v>
      </c>
      <c r="B251" s="222">
        <v>0.94120000000000004</v>
      </c>
      <c r="C251" s="223">
        <v>72.2</v>
      </c>
      <c r="D251" s="222">
        <v>5.8489000000000004</v>
      </c>
      <c r="E251" s="224">
        <v>95.8</v>
      </c>
      <c r="F251" s="222">
        <v>0.69479999999999997</v>
      </c>
      <c r="G251" s="222">
        <v>0.55349999999999999</v>
      </c>
      <c r="H251" s="222">
        <v>1.1767000000000001</v>
      </c>
      <c r="I251" s="224">
        <v>30.47</v>
      </c>
      <c r="J251" s="222">
        <v>1.0823</v>
      </c>
      <c r="K251" s="222">
        <v>3.0335000000000001</v>
      </c>
      <c r="L251" s="225">
        <v>11123</v>
      </c>
      <c r="M251" s="222">
        <v>3.4565999999999999</v>
      </c>
      <c r="N251" s="222">
        <v>1.0209999999999999</v>
      </c>
      <c r="O251" s="222">
        <v>10.1027</v>
      </c>
    </row>
    <row r="252" spans="1:15">
      <c r="A252" s="221">
        <v>41807</v>
      </c>
      <c r="B252" s="222">
        <v>0.93520000000000003</v>
      </c>
      <c r="C252" s="223">
        <v>71.8</v>
      </c>
      <c r="D252" s="222">
        <v>5.8277999999999999</v>
      </c>
      <c r="E252" s="224">
        <v>95.37</v>
      </c>
      <c r="F252" s="222">
        <v>0.68959999999999999</v>
      </c>
      <c r="G252" s="222">
        <v>0.55100000000000005</v>
      </c>
      <c r="H252" s="222">
        <v>1.1712</v>
      </c>
      <c r="I252" s="224">
        <v>30.35</v>
      </c>
      <c r="J252" s="222">
        <v>1.0794999999999999</v>
      </c>
      <c r="K252" s="222">
        <v>3.0179</v>
      </c>
      <c r="L252" s="225">
        <v>11105</v>
      </c>
      <c r="M252" s="222">
        <v>3.4344999999999999</v>
      </c>
      <c r="N252" s="222">
        <v>1.0150999999999999</v>
      </c>
      <c r="O252" s="222">
        <v>10.069100000000001</v>
      </c>
    </row>
    <row r="253" spans="1:15">
      <c r="A253" s="221">
        <v>41808</v>
      </c>
      <c r="B253" s="222">
        <v>0.93369999999999997</v>
      </c>
      <c r="C253" s="223">
        <v>71.8</v>
      </c>
      <c r="D253" s="222">
        <v>5.8139000000000003</v>
      </c>
      <c r="E253" s="224">
        <v>95.47</v>
      </c>
      <c r="F253" s="222">
        <v>0.68930000000000002</v>
      </c>
      <c r="G253" s="222">
        <v>0.5504</v>
      </c>
      <c r="H253" s="222">
        <v>1.1704000000000001</v>
      </c>
      <c r="I253" s="224">
        <v>30.35</v>
      </c>
      <c r="J253" s="222">
        <v>1.0778000000000001</v>
      </c>
      <c r="K253" s="222">
        <v>3.0173000000000001</v>
      </c>
      <c r="L253" s="225">
        <v>11186</v>
      </c>
      <c r="M253" s="222">
        <v>3.4289999999999998</v>
      </c>
      <c r="N253" s="222">
        <v>1.0147999999999999</v>
      </c>
      <c r="O253" s="222">
        <v>10.123799999999999</v>
      </c>
    </row>
    <row r="254" spans="1:15">
      <c r="A254" s="221">
        <v>41809</v>
      </c>
      <c r="B254" s="222">
        <v>0.94010000000000005</v>
      </c>
      <c r="C254" s="223">
        <v>72.099999999999994</v>
      </c>
      <c r="D254" s="222">
        <v>5.8563999999999998</v>
      </c>
      <c r="E254" s="224">
        <v>95.8</v>
      </c>
      <c r="F254" s="222">
        <v>0.69179999999999997</v>
      </c>
      <c r="G254" s="222">
        <v>0.55330000000000001</v>
      </c>
      <c r="H254" s="222">
        <v>1.1747000000000001</v>
      </c>
      <c r="I254" s="224">
        <v>30.49</v>
      </c>
      <c r="J254" s="222">
        <v>1.0794999999999999</v>
      </c>
      <c r="K254" s="222">
        <v>3.0280999999999998</v>
      </c>
      <c r="L254" s="225">
        <v>11206</v>
      </c>
      <c r="M254" s="222">
        <v>3.4525000000000001</v>
      </c>
      <c r="N254" s="222">
        <v>1.0178</v>
      </c>
      <c r="O254" s="222">
        <v>10.0379</v>
      </c>
    </row>
    <row r="255" spans="1:15">
      <c r="A255" s="221">
        <v>41810</v>
      </c>
      <c r="B255" s="222">
        <v>0.9405</v>
      </c>
      <c r="C255" s="223">
        <v>72.099999999999994</v>
      </c>
      <c r="D255" s="222">
        <v>5.8575999999999997</v>
      </c>
      <c r="E255" s="224">
        <v>95.84</v>
      </c>
      <c r="F255" s="222">
        <v>0.69020000000000004</v>
      </c>
      <c r="G255" s="222">
        <v>0.55149999999999999</v>
      </c>
      <c r="H255" s="222">
        <v>1.175</v>
      </c>
      <c r="I255" s="224">
        <v>30.53</v>
      </c>
      <c r="J255" s="222">
        <v>1.0788</v>
      </c>
      <c r="K255" s="222">
        <v>3.0278999999999998</v>
      </c>
      <c r="L255" s="225">
        <v>11258</v>
      </c>
      <c r="M255" s="222">
        <v>3.4540000000000002</v>
      </c>
      <c r="N255" s="222">
        <v>1.0173000000000001</v>
      </c>
      <c r="O255" s="222">
        <v>10.081200000000001</v>
      </c>
    </row>
    <row r="256" spans="1:15">
      <c r="A256" s="221">
        <v>41813</v>
      </c>
      <c r="B256" s="222">
        <v>0.94389999999999996</v>
      </c>
      <c r="C256" s="223">
        <v>72.400000000000006</v>
      </c>
      <c r="D256" s="222">
        <v>5.8768000000000002</v>
      </c>
      <c r="E256" s="224">
        <v>96.22</v>
      </c>
      <c r="F256" s="222">
        <v>0.69359999999999999</v>
      </c>
      <c r="G256" s="222">
        <v>0.55400000000000005</v>
      </c>
      <c r="H256" s="222">
        <v>1.1782999999999999</v>
      </c>
      <c r="I256" s="224">
        <v>30.64</v>
      </c>
      <c r="J256" s="222">
        <v>1.0801000000000001</v>
      </c>
      <c r="K256" s="222">
        <v>3.0331999999999999</v>
      </c>
      <c r="L256" s="225">
        <v>11297</v>
      </c>
      <c r="M256" s="222">
        <v>3.4664999999999999</v>
      </c>
      <c r="N256" s="222">
        <v>1.0129999999999999</v>
      </c>
      <c r="O256" s="222">
        <v>10.070399999999999</v>
      </c>
    </row>
    <row r="257" spans="1:15">
      <c r="A257" s="221">
        <v>41814</v>
      </c>
      <c r="B257" s="222">
        <v>0.94220000000000004</v>
      </c>
      <c r="C257" s="223">
        <v>72.3</v>
      </c>
      <c r="D257" s="222">
        <v>5.8696999999999999</v>
      </c>
      <c r="E257" s="224">
        <v>96.07</v>
      </c>
      <c r="F257" s="222">
        <v>0.69299999999999995</v>
      </c>
      <c r="G257" s="222">
        <v>0.55359999999999998</v>
      </c>
      <c r="H257" s="222">
        <v>1.1771</v>
      </c>
      <c r="I257" s="224">
        <v>30.57</v>
      </c>
      <c r="J257" s="222">
        <v>1.0805</v>
      </c>
      <c r="K257" s="222">
        <v>3.0287000000000002</v>
      </c>
      <c r="L257" s="225">
        <v>11305</v>
      </c>
      <c r="M257" s="222">
        <v>3.4601999999999999</v>
      </c>
      <c r="N257" s="222">
        <v>1.0104</v>
      </c>
      <c r="O257" s="222">
        <v>9.9863999999999997</v>
      </c>
    </row>
    <row r="258" spans="1:15">
      <c r="A258" s="221">
        <v>41815</v>
      </c>
      <c r="B258" s="222">
        <v>0.93579999999999997</v>
      </c>
      <c r="C258" s="223">
        <v>71.900000000000006</v>
      </c>
      <c r="D258" s="222">
        <v>5.8365999999999998</v>
      </c>
      <c r="E258" s="224">
        <v>95.35</v>
      </c>
      <c r="F258" s="222">
        <v>0.68769999999999998</v>
      </c>
      <c r="G258" s="222">
        <v>0.55159999999999998</v>
      </c>
      <c r="H258" s="222">
        <v>1.1707000000000001</v>
      </c>
      <c r="I258" s="224">
        <v>30.39</v>
      </c>
      <c r="J258" s="222">
        <v>1.0789</v>
      </c>
      <c r="K258" s="222">
        <v>3.0198</v>
      </c>
      <c r="L258" s="225">
        <v>11312</v>
      </c>
      <c r="M258" s="222">
        <v>3.4367000000000001</v>
      </c>
      <c r="N258" s="222">
        <v>1.0058</v>
      </c>
      <c r="O258" s="222">
        <v>9.9521999999999995</v>
      </c>
    </row>
    <row r="259" spans="1:15">
      <c r="A259" s="221">
        <v>41816</v>
      </c>
      <c r="B259" s="222">
        <v>0.94059999999999999</v>
      </c>
      <c r="C259" s="223">
        <v>72.099999999999994</v>
      </c>
      <c r="D259" s="222">
        <v>5.8613999999999997</v>
      </c>
      <c r="E259" s="224">
        <v>95.71</v>
      </c>
      <c r="F259" s="222">
        <v>0.68969999999999998</v>
      </c>
      <c r="G259" s="222">
        <v>0.55359999999999998</v>
      </c>
      <c r="H259" s="222">
        <v>1.1748000000000001</v>
      </c>
      <c r="I259" s="224">
        <v>30.54</v>
      </c>
      <c r="J259" s="222">
        <v>1.0734999999999999</v>
      </c>
      <c r="K259" s="222">
        <v>3.0268999999999999</v>
      </c>
      <c r="L259" s="225">
        <v>11377</v>
      </c>
      <c r="M259" s="222">
        <v>3.4544000000000001</v>
      </c>
      <c r="N259" s="222">
        <v>1.0077</v>
      </c>
      <c r="O259" s="222">
        <v>9.9497</v>
      </c>
    </row>
    <row r="260" spans="1:15">
      <c r="A260" s="221">
        <v>41817</v>
      </c>
      <c r="B260" s="222">
        <v>0.94369999999999998</v>
      </c>
      <c r="C260" s="223">
        <v>72.2</v>
      </c>
      <c r="D260" s="222">
        <v>5.8674999999999997</v>
      </c>
      <c r="E260" s="224">
        <v>95.68</v>
      </c>
      <c r="F260" s="222">
        <v>0.69259999999999999</v>
      </c>
      <c r="G260" s="222">
        <v>0.55389999999999995</v>
      </c>
      <c r="H260" s="222">
        <v>1.179</v>
      </c>
      <c r="I260" s="224">
        <v>30.65</v>
      </c>
      <c r="J260" s="222">
        <v>1.075</v>
      </c>
      <c r="K260" s="222">
        <v>3.0287999999999999</v>
      </c>
      <c r="L260" s="225">
        <v>11420</v>
      </c>
      <c r="M260" s="222">
        <v>3.4657</v>
      </c>
      <c r="N260" s="222">
        <v>1.0081</v>
      </c>
      <c r="O260" s="222">
        <v>10.0273</v>
      </c>
    </row>
    <row r="261" spans="1:15">
      <c r="A261" s="221">
        <v>41820</v>
      </c>
      <c r="B261" s="222">
        <v>0.94199999999999995</v>
      </c>
      <c r="C261" s="223">
        <v>72</v>
      </c>
      <c r="D261" s="222">
        <v>5.8465999999999996</v>
      </c>
      <c r="E261" s="224">
        <v>95.43</v>
      </c>
      <c r="F261" s="222">
        <v>0.69059999999999999</v>
      </c>
      <c r="G261" s="222">
        <v>0.55310000000000004</v>
      </c>
      <c r="H261" s="222">
        <v>1.1762999999999999</v>
      </c>
      <c r="I261" s="224">
        <v>30.56</v>
      </c>
      <c r="J261" s="222">
        <v>1.0761000000000001</v>
      </c>
      <c r="K261" s="222">
        <v>3.0243000000000002</v>
      </c>
      <c r="L261" s="225">
        <v>11177</v>
      </c>
      <c r="M261" s="222">
        <v>3.4594999999999998</v>
      </c>
      <c r="N261" s="222">
        <v>1.0057</v>
      </c>
      <c r="O261" s="222">
        <v>9.9694000000000003</v>
      </c>
    </row>
    <row r="262" spans="1:15">
      <c r="A262" s="221">
        <v>41821</v>
      </c>
      <c r="B262" s="222">
        <v>0.94540000000000002</v>
      </c>
      <c r="C262" s="223">
        <v>72.2</v>
      </c>
      <c r="D262" s="222">
        <v>5.8635000000000002</v>
      </c>
      <c r="E262" s="224">
        <v>95.93</v>
      </c>
      <c r="F262" s="222">
        <v>0.69079999999999997</v>
      </c>
      <c r="G262" s="222">
        <v>0.55269999999999997</v>
      </c>
      <c r="H262" s="222">
        <v>1.1787000000000001</v>
      </c>
      <c r="I262" s="224">
        <v>30.64</v>
      </c>
      <c r="J262" s="222">
        <v>1.0785</v>
      </c>
      <c r="K262" s="222">
        <v>3.0324</v>
      </c>
      <c r="L262" s="225">
        <v>11246</v>
      </c>
      <c r="M262" s="222">
        <v>3.472</v>
      </c>
      <c r="N262" s="222">
        <v>1.0091000000000001</v>
      </c>
      <c r="O262" s="222">
        <v>10.056699999999999</v>
      </c>
    </row>
  </sheetData>
  <sheetProtection sheet="1" objects="1" scenarios="1" formatColumns="0" formatRows="0"/>
  <mergeCells count="3">
    <mergeCell ref="A1:O1"/>
    <mergeCell ref="A2:O2"/>
    <mergeCell ref="A3:A5"/>
  </mergeCells>
  <hyperlinks>
    <hyperlink ref="A3" r:id="rId1"/>
  </hyperlinks>
  <printOptions headings="1" gridLines="1"/>
  <pageMargins left="0.39370078740157483" right="0.39370078740157483" top="0.70866141732283472" bottom="0.70866141732283472" header="0.51181102362204722" footer="0.51181102362204722"/>
  <pageSetup paperSize="9" orientation="landscape" r:id="rId2"/>
  <headerFooter alignWithMargins="0">
    <oddHeader>&amp;LReserve Bank of Australia&amp;R&amp;F</oddHeader>
    <oddFooter xml:space="preserve">&amp;L&amp;D &amp;T&amp;CPage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31</vt:i4>
      </vt:variant>
    </vt:vector>
  </HeadingPairs>
  <TitlesOfParts>
    <vt:vector size="37" baseType="lpstr">
      <vt:lpstr>Summary</vt:lpstr>
      <vt:lpstr>DutyLog</vt:lpstr>
      <vt:lpstr>MealTimes</vt:lpstr>
      <vt:lpstr>TD_OS_Amounts</vt:lpstr>
      <vt:lpstr>CurrencySum</vt:lpstr>
      <vt:lpstr>RBAExch</vt:lpstr>
      <vt:lpstr>ATO_Allowances</vt:lpstr>
      <vt:lpstr>ATO_Lower</vt:lpstr>
      <vt:lpstr>ATO_Upper</vt:lpstr>
      <vt:lpstr>Brekky_Start</vt:lpstr>
      <vt:lpstr>Brekky_Stop</vt:lpstr>
      <vt:lpstr>Dinner_Start</vt:lpstr>
      <vt:lpstr>Dinner_Stop</vt:lpstr>
      <vt:lpstr>GrossSalary</vt:lpstr>
      <vt:lpstr>Lunch_Start</vt:lpstr>
      <vt:lpstr>Lunch_Stop</vt:lpstr>
      <vt:lpstr>OS_StnAllow</vt:lpstr>
      <vt:lpstr>OS_TD_Allow</vt:lpstr>
      <vt:lpstr>OS_TD_Stations</vt:lpstr>
      <vt:lpstr>OZ_StnAllow</vt:lpstr>
      <vt:lpstr>OZ_TD_Allow</vt:lpstr>
      <vt:lpstr>OZ_TD_Stations</vt:lpstr>
      <vt:lpstr>PayRollReportAllow</vt:lpstr>
      <vt:lpstr>DutyLog!Print_Area</vt:lpstr>
      <vt:lpstr>RBA_Curr_Exch</vt:lpstr>
      <vt:lpstr>RBA_Currencies</vt:lpstr>
      <vt:lpstr>RBA_Stations</vt:lpstr>
      <vt:lpstr>SalaryChoice</vt:lpstr>
      <vt:lpstr>StartDate</vt:lpstr>
      <vt:lpstr>Stations</vt:lpstr>
      <vt:lpstr>StationsConversion</vt:lpstr>
      <vt:lpstr>StationsCurrency</vt:lpstr>
      <vt:lpstr>TaxRate</vt:lpstr>
      <vt:lpstr>Ttl_V_Allowances</vt:lpstr>
      <vt:lpstr>Ttl_V_Payslip</vt:lpstr>
      <vt:lpstr>V_Cash_Allow_Paid</vt:lpstr>
      <vt:lpstr>V_Exch_Rates</vt:lpstr>
    </vt:vector>
  </TitlesOfParts>
  <Company>Infinidim Enterprises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Pascoe</dc:creator>
  <cp:lastModifiedBy>Ken Pascoe</cp:lastModifiedBy>
  <cp:lastPrinted>2009-09-09T05:43:39Z</cp:lastPrinted>
  <dcterms:created xsi:type="dcterms:W3CDTF">2009-08-10T05:19:12Z</dcterms:created>
  <dcterms:modified xsi:type="dcterms:W3CDTF">2014-07-30T03:36:01Z</dcterms:modified>
</cp:coreProperties>
</file>